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B:\Design\cores\master_xdc\"/>
    </mc:Choice>
  </mc:AlternateContent>
  <xr:revisionPtr revIDLastSave="0" documentId="8_{4BDCC57E-3BFC-4FB5-9E8B-695A909E987E}" xr6:coauthVersionLast="47" xr6:coauthVersionMax="47" xr10:uidLastSave="{00000000-0000-0000-0000-000000000000}"/>
  <bookViews>
    <workbookView xWindow="-120" yWindow="-120" windowWidth="25440" windowHeight="15270" tabRatio="871" firstSheet="6" activeTab="6" xr2:uid="{00000000-000D-0000-FFFF-FFFF00000000}"/>
  </bookViews>
  <sheets>
    <sheet name="Intern" sheetId="1" state="veryHidden" r:id="rId1"/>
    <sheet name="FPGA_pin" sheetId="2672" state="veryHidden" r:id="rId2"/>
    <sheet name="CALC_CONN_TEI0181_REV01" sheetId="2677" state="veryHidden" r:id="rId3"/>
    <sheet name="RAW_b_TEI0181_REV01" sheetId="2674" state="veryHidden" r:id="rId4"/>
    <sheet name="B2B" sheetId="2671" state="veryHidden" r:id="rId5"/>
    <sheet name="history" sheetId="1826" state="veryHidden" r:id="rId6"/>
    <sheet name="Overview, Notes &amp; Disclaimer" sheetId="73" r:id="rId7"/>
    <sheet name="CONN Pin Table" sheetId="1825" state="veryHidden" r:id="rId8"/>
    <sheet name="Module Pin Table" sheetId="2143" state="veryHidden" r:id="rId9"/>
    <sheet name="Auswertung" sheetId="2682" state="veryHidden" r:id="rId10"/>
    <sheet name="BOARD Pin Table" sheetId="2038" r:id="rId11"/>
    <sheet name="B2B Pin Table" sheetId="189" state="veryHidden" r:id="rId12"/>
    <sheet name="User Manual for boards" sheetId="2050" r:id="rId13"/>
    <sheet name="User Manual for modules" sheetId="2657" state="veryHidden" r:id="rId14"/>
    <sheet name="User Manual" sheetId="3" state="veryHidden" r:id="rId15"/>
  </sheets>
  <definedNames>
    <definedName name="_xlnm._FilterDatabase" localSheetId="11" hidden="1">'B2B Pin Table'!$B$5:$R$7</definedName>
    <definedName name="_xlnm._FilterDatabase" localSheetId="10" hidden="1">'BOARD Pin Table'!$B$5:$K$7</definedName>
    <definedName name="_xlnm._FilterDatabase" localSheetId="7" hidden="1">'CONN Pin Table'!$B$5:$S$5</definedName>
    <definedName name="_xlnm._FilterDatabase" localSheetId="8" hidden="1">'Module Pin Table'!$B$5:$K$7</definedName>
  </definedNames>
  <calcPr calcId="191029" calcMode="manual"/>
</workbook>
</file>

<file path=xl/calcChain.xml><?xml version="1.0" encoding="utf-8"?>
<calcChain xmlns="http://schemas.openxmlformats.org/spreadsheetml/2006/main">
  <c r="B7" i="2038" l="1"/>
  <c r="B8" i="2038"/>
  <c r="B9" i="2038"/>
  <c r="B10" i="2038"/>
  <c r="B11" i="2038"/>
  <c r="B12" i="2038"/>
  <c r="B13" i="2038"/>
  <c r="B14" i="2038"/>
  <c r="B15" i="2038"/>
  <c r="B16" i="2038"/>
  <c r="B17" i="2038"/>
  <c r="B18" i="2038"/>
  <c r="B19" i="2038"/>
  <c r="B20" i="2038"/>
  <c r="B21" i="2038"/>
  <c r="B22" i="2038"/>
  <c r="B23" i="2038"/>
  <c r="B24" i="2038"/>
  <c r="B25" i="2038"/>
  <c r="B26" i="2038"/>
  <c r="B27" i="2038"/>
  <c r="B28" i="2038"/>
  <c r="B29" i="2038"/>
  <c r="B30" i="2038"/>
  <c r="B31" i="2038"/>
  <c r="B32" i="2038"/>
  <c r="B33" i="2038"/>
  <c r="B34" i="2038"/>
  <c r="B35" i="2038"/>
  <c r="B36" i="2038"/>
  <c r="B37" i="2038"/>
  <c r="B38" i="2038"/>
  <c r="B39" i="2038"/>
  <c r="B40" i="2038"/>
  <c r="B41" i="2038"/>
  <c r="B42" i="2038"/>
  <c r="B43" i="2038"/>
  <c r="B44" i="2038"/>
  <c r="B45" i="2038"/>
  <c r="B46" i="2038"/>
  <c r="B47" i="2038"/>
  <c r="B48" i="2038"/>
  <c r="B49" i="2038"/>
  <c r="B50" i="2038"/>
  <c r="B51" i="2038"/>
  <c r="B52" i="2038"/>
  <c r="B53" i="2038"/>
  <c r="B54" i="2038"/>
  <c r="B55" i="2038"/>
  <c r="B56" i="2038"/>
  <c r="B57" i="2038"/>
  <c r="B58" i="2038"/>
  <c r="B59" i="2038"/>
  <c r="B60" i="2038"/>
  <c r="B61" i="2038"/>
  <c r="B62" i="2038"/>
  <c r="B63" i="2038"/>
  <c r="B64" i="2038"/>
  <c r="B65" i="2038"/>
  <c r="B66" i="2038"/>
  <c r="B67" i="2038"/>
  <c r="B68" i="2038"/>
  <c r="B69" i="2038"/>
  <c r="B70" i="2038"/>
  <c r="B71" i="2038"/>
  <c r="B72" i="2038"/>
  <c r="B73" i="2038"/>
  <c r="B74" i="2038"/>
  <c r="B75" i="2038"/>
  <c r="B76" i="2038"/>
  <c r="B77" i="2038"/>
  <c r="B78" i="2038"/>
  <c r="B79" i="2038"/>
  <c r="B80" i="2038"/>
  <c r="B81" i="2038"/>
  <c r="B82" i="2038"/>
  <c r="B83" i="2038"/>
  <c r="B84" i="2038"/>
  <c r="B85" i="2038"/>
  <c r="B86" i="2038"/>
  <c r="B87" i="2038"/>
  <c r="B88" i="2038"/>
  <c r="B89" i="2038"/>
  <c r="B90" i="2038"/>
  <c r="B91" i="2038"/>
  <c r="B92" i="2038"/>
  <c r="B93" i="2038"/>
  <c r="B94" i="2038"/>
  <c r="B95" i="2038"/>
  <c r="B96" i="2038"/>
  <c r="B97" i="2038"/>
  <c r="B98" i="2038"/>
  <c r="B99" i="2038"/>
  <c r="B100" i="2038"/>
  <c r="B101" i="2038"/>
  <c r="B102" i="2038"/>
  <c r="B103" i="2038"/>
  <c r="B104" i="2038"/>
  <c r="B105" i="2038"/>
  <c r="B106" i="2038"/>
  <c r="B107" i="2038"/>
  <c r="B108" i="2038"/>
  <c r="B109" i="2038"/>
  <c r="B110" i="2038"/>
  <c r="B111" i="2038"/>
  <c r="B112" i="2038"/>
  <c r="B113" i="2038"/>
  <c r="I1" i="2671"/>
  <c r="I2" i="2671"/>
  <c r="H1" i="2671"/>
  <c r="H2" i="2671"/>
  <c r="I3" i="2671"/>
  <c r="H3" i="2671"/>
  <c r="AC7" i="2674"/>
  <c r="AC8" i="2674"/>
  <c r="AC9" i="2674"/>
  <c r="AC10" i="2674"/>
  <c r="AC11" i="2674"/>
  <c r="AC12" i="2674"/>
  <c r="AC13" i="2674"/>
  <c r="AC14" i="2674"/>
  <c r="AC15" i="2674"/>
  <c r="AC16" i="2674"/>
  <c r="AC17" i="2674"/>
  <c r="AC18" i="2674"/>
  <c r="AC19" i="2674"/>
  <c r="AC20" i="2674"/>
  <c r="AC21" i="2674"/>
  <c r="AC22" i="2674"/>
  <c r="AC23" i="2674"/>
  <c r="AC24" i="2674"/>
  <c r="AC25" i="2674"/>
  <c r="AC26" i="2674"/>
  <c r="AC27" i="2674"/>
  <c r="AC28" i="2674"/>
  <c r="AC29" i="2674"/>
  <c r="AC30" i="2674"/>
  <c r="AC31" i="2674"/>
  <c r="AC32" i="2674"/>
  <c r="AC33" i="2674"/>
  <c r="AC34" i="2674"/>
  <c r="AC35" i="2674"/>
  <c r="AC36" i="2674"/>
  <c r="AC37" i="2674"/>
  <c r="AC38" i="2674"/>
  <c r="AC39" i="2674"/>
  <c r="AC40" i="2674"/>
  <c r="AC41" i="2674"/>
  <c r="AC42" i="2674"/>
  <c r="AC43" i="2674"/>
  <c r="AC44" i="2674"/>
  <c r="AC45" i="2674"/>
  <c r="AC46" i="2674"/>
  <c r="AC47" i="2674"/>
  <c r="AC48" i="2674"/>
  <c r="AC49" i="2674"/>
  <c r="AC50" i="2674"/>
  <c r="AC51" i="2674"/>
  <c r="AC52" i="2674"/>
  <c r="AC53" i="2674"/>
  <c r="AC54" i="2674"/>
  <c r="AC55" i="2674"/>
  <c r="AC56" i="2674"/>
  <c r="AC57" i="2674"/>
  <c r="AC58" i="2674"/>
  <c r="AC59" i="2674"/>
  <c r="AC60" i="2674"/>
  <c r="AC61" i="2674"/>
  <c r="AC62" i="2674"/>
  <c r="AC63" i="2674"/>
  <c r="AC64" i="2674"/>
  <c r="AC65" i="2674"/>
  <c r="AC66" i="2674"/>
  <c r="AC67" i="2674"/>
  <c r="AC68" i="2674"/>
  <c r="AC69" i="2674"/>
  <c r="AC70" i="2674"/>
  <c r="AC71" i="2674"/>
  <c r="AC72" i="2674"/>
  <c r="AC73" i="2674"/>
  <c r="AC74" i="2674"/>
  <c r="AC75" i="2674"/>
  <c r="AC76" i="2674"/>
  <c r="AC77" i="2674"/>
  <c r="AC78" i="2674"/>
  <c r="AC79" i="2674"/>
  <c r="AC80" i="2674"/>
  <c r="AC81" i="2674"/>
  <c r="AC82" i="2674"/>
  <c r="AC83" i="2674"/>
  <c r="AC84" i="2674"/>
  <c r="AC85" i="2674"/>
  <c r="AC86" i="2674"/>
  <c r="AC87" i="2674"/>
  <c r="AC88" i="2674"/>
  <c r="AC89" i="2674"/>
  <c r="AC90" i="2674"/>
  <c r="AC91" i="2674"/>
  <c r="AC92" i="2674"/>
  <c r="AC93" i="2674"/>
  <c r="AC94" i="2674"/>
  <c r="AC95" i="2674"/>
  <c r="AC96" i="2674"/>
  <c r="AC97" i="2674"/>
  <c r="AC98" i="2674"/>
  <c r="AC99" i="2674"/>
  <c r="AC100" i="2674"/>
  <c r="AC101" i="2674"/>
  <c r="AC102" i="2674"/>
  <c r="AC103" i="2674"/>
  <c r="AC104" i="2674"/>
  <c r="AC105" i="2674"/>
  <c r="AC106" i="2674"/>
  <c r="AC107" i="2674"/>
  <c r="AC108" i="2674"/>
  <c r="AC109" i="2674"/>
  <c r="AC110" i="2674"/>
  <c r="AC111" i="2674"/>
  <c r="AC112" i="2674"/>
  <c r="AC113" i="2674"/>
  <c r="AC114" i="2674"/>
  <c r="AC115" i="2674"/>
  <c r="AC116" i="2674"/>
  <c r="AC117" i="2674"/>
  <c r="AC118" i="2674"/>
  <c r="AC119" i="2674"/>
  <c r="AC120" i="2674"/>
  <c r="AC121" i="2674"/>
  <c r="AC122" i="2674"/>
  <c r="AC123" i="2674"/>
  <c r="AC124" i="2674"/>
  <c r="AC125" i="2674"/>
  <c r="AC126" i="2674"/>
  <c r="AC127" i="2674"/>
  <c r="AC128" i="2674"/>
  <c r="AC129" i="2674"/>
  <c r="AC130" i="2674"/>
  <c r="AC131" i="2674"/>
  <c r="AC132" i="2674"/>
  <c r="AC133" i="2674"/>
  <c r="AC134" i="2674"/>
  <c r="AC135" i="2674"/>
  <c r="AC136" i="2674"/>
  <c r="AC137" i="2674"/>
  <c r="AC138" i="2674"/>
  <c r="AC139" i="2674"/>
  <c r="AC140" i="2674"/>
  <c r="AC141" i="2674"/>
  <c r="AC142" i="2674"/>
  <c r="AC143" i="2674"/>
  <c r="AC144" i="2674"/>
  <c r="AC145" i="2674"/>
  <c r="AC146" i="2674"/>
  <c r="AC147" i="2674"/>
  <c r="AC148" i="2674"/>
  <c r="AC149" i="2674"/>
  <c r="AC150" i="2674"/>
  <c r="AC151" i="2674"/>
  <c r="AC152" i="2674"/>
  <c r="AC153" i="2674"/>
  <c r="AC154" i="2674"/>
  <c r="AC155" i="2674"/>
  <c r="AC156" i="2674"/>
  <c r="AC157" i="2674"/>
  <c r="AC158" i="2674"/>
  <c r="AC159" i="2674"/>
  <c r="AC160" i="2674"/>
  <c r="AC161" i="2674"/>
  <c r="AC162" i="2674"/>
  <c r="AC163" i="2674"/>
  <c r="AC164" i="2674"/>
  <c r="AC165" i="2674"/>
  <c r="AC166" i="2674"/>
  <c r="AC167" i="2674"/>
  <c r="AC168" i="2674"/>
  <c r="AC169" i="2674"/>
  <c r="AC170" i="2674"/>
  <c r="AC171" i="2674"/>
  <c r="AC172" i="2674"/>
  <c r="AC173" i="2674"/>
  <c r="AC174" i="2674"/>
  <c r="AC175" i="2674"/>
  <c r="AC176" i="2674"/>
  <c r="AC177" i="2674"/>
  <c r="AC178" i="2674"/>
  <c r="AC179" i="2674"/>
  <c r="AC180" i="2674"/>
  <c r="AC181" i="2674"/>
  <c r="AC182" i="2674"/>
  <c r="AC183" i="2674"/>
  <c r="AC184" i="2674"/>
  <c r="AC185" i="2674"/>
  <c r="AC186" i="2674"/>
  <c r="AC187" i="2674"/>
  <c r="AC188" i="2674"/>
  <c r="AC189" i="2674"/>
  <c r="AC190" i="2674"/>
  <c r="AC191" i="2674"/>
  <c r="AC192" i="2674"/>
  <c r="AC193" i="2674"/>
  <c r="AC194" i="2674"/>
  <c r="AC195" i="2674"/>
  <c r="AC196" i="2674"/>
  <c r="AC197" i="2674"/>
  <c r="AC198" i="2674"/>
  <c r="AC199" i="2674"/>
  <c r="AC200" i="2674"/>
  <c r="AC201" i="2674"/>
  <c r="AC202" i="2674"/>
  <c r="AC203" i="2674"/>
  <c r="AC204" i="2674"/>
  <c r="AC205" i="2674"/>
  <c r="AC206" i="2674"/>
  <c r="AC207" i="2674"/>
  <c r="AC208" i="2674"/>
  <c r="AC209" i="2674"/>
  <c r="AC210" i="2674"/>
  <c r="AC211" i="2674"/>
  <c r="AC212" i="2674"/>
  <c r="AC213" i="2674"/>
  <c r="AC214" i="2674"/>
  <c r="AC215" i="2674"/>
  <c r="AC216" i="2674"/>
  <c r="AC217" i="2674"/>
  <c r="AC218" i="2674"/>
  <c r="AC219" i="2674"/>
  <c r="AC220" i="2674"/>
  <c r="AC221" i="2674"/>
  <c r="AC222" i="2674"/>
  <c r="AC223" i="2674"/>
  <c r="AC224" i="2674"/>
  <c r="AC225" i="2674"/>
  <c r="AC226" i="2674"/>
  <c r="AC227" i="2674"/>
  <c r="AC228" i="2674"/>
  <c r="AC229" i="2674"/>
  <c r="AC230" i="2674"/>
  <c r="AC231" i="2674"/>
  <c r="AC232" i="2674"/>
  <c r="AC233" i="2674"/>
  <c r="AC234" i="2674"/>
  <c r="AC235" i="2674"/>
  <c r="AC236" i="2674"/>
  <c r="AC237" i="2674"/>
  <c r="AC238" i="2674"/>
  <c r="AC239" i="2674"/>
  <c r="AC240" i="2674"/>
  <c r="AC241" i="2674"/>
  <c r="AC242" i="2674"/>
  <c r="AC243" i="2674"/>
  <c r="AC244" i="2674"/>
  <c r="AC245" i="2674"/>
  <c r="AC246" i="2674"/>
  <c r="AC247" i="2674"/>
  <c r="AC248" i="2674"/>
  <c r="AC249" i="2674"/>
  <c r="AC250" i="2674"/>
  <c r="AC251" i="2674"/>
  <c r="AC252" i="2674"/>
  <c r="AC253" i="2674"/>
  <c r="AC254" i="2674"/>
  <c r="AC255" i="2674"/>
  <c r="AC256" i="2674"/>
  <c r="AC257" i="2674"/>
  <c r="AC258" i="2674"/>
  <c r="AC259" i="2674"/>
  <c r="AC260" i="2674"/>
  <c r="AC261" i="2674"/>
  <c r="AC262" i="2674"/>
  <c r="AC263" i="2674"/>
  <c r="AC264" i="2674"/>
  <c r="AC265" i="2674"/>
  <c r="AB7" i="2674"/>
  <c r="AD7" i="2674" s="1"/>
  <c r="AB8" i="2674"/>
  <c r="AD8" i="2674" s="1"/>
  <c r="AB9" i="2674"/>
  <c r="AD9" i="2674" s="1"/>
  <c r="AB10" i="2674"/>
  <c r="AD10" i="2674" s="1"/>
  <c r="AB11" i="2674"/>
  <c r="AD11" i="2674" s="1"/>
  <c r="AB12" i="2674"/>
  <c r="AD12" i="2674" s="1"/>
  <c r="AB13" i="2674"/>
  <c r="AD13" i="2674" s="1"/>
  <c r="AB14" i="2674"/>
  <c r="AD14" i="2674" s="1"/>
  <c r="AB15" i="2674"/>
  <c r="AD15" i="2674" s="1"/>
  <c r="AB16" i="2674"/>
  <c r="AD16" i="2674" s="1"/>
  <c r="AB17" i="2674"/>
  <c r="AD17" i="2674" s="1"/>
  <c r="AB18" i="2674"/>
  <c r="AD18" i="2674" s="1"/>
  <c r="AB19" i="2674"/>
  <c r="AD19" i="2674" s="1"/>
  <c r="AB20" i="2674"/>
  <c r="AD20" i="2674" s="1"/>
  <c r="AB21" i="2674"/>
  <c r="AD21" i="2674" s="1"/>
  <c r="AB22" i="2674"/>
  <c r="AD22" i="2674" s="1"/>
  <c r="AB23" i="2674"/>
  <c r="AD23" i="2674" s="1"/>
  <c r="AB24" i="2674"/>
  <c r="AD24" i="2674" s="1"/>
  <c r="AB25" i="2674"/>
  <c r="AD25" i="2674" s="1"/>
  <c r="AB26" i="2674"/>
  <c r="AD26" i="2674" s="1"/>
  <c r="AB27" i="2674"/>
  <c r="AD27" i="2674" s="1"/>
  <c r="AB28" i="2674"/>
  <c r="AD28" i="2674" s="1"/>
  <c r="AB29" i="2674"/>
  <c r="AD29" i="2674" s="1"/>
  <c r="AB30" i="2674"/>
  <c r="AD30" i="2674" s="1"/>
  <c r="AB31" i="2674"/>
  <c r="AD31" i="2674" s="1"/>
  <c r="AB32" i="2674"/>
  <c r="AD32" i="2674" s="1"/>
  <c r="AB33" i="2674"/>
  <c r="AD33" i="2674" s="1"/>
  <c r="AB34" i="2674"/>
  <c r="AD34" i="2674" s="1"/>
  <c r="AB35" i="2674"/>
  <c r="AD35" i="2674" s="1"/>
  <c r="AB36" i="2674"/>
  <c r="AD36" i="2674" s="1"/>
  <c r="AB37" i="2674"/>
  <c r="AD37" i="2674" s="1"/>
  <c r="AB38" i="2674"/>
  <c r="AD38" i="2674" s="1"/>
  <c r="AB39" i="2674"/>
  <c r="AD39" i="2674" s="1"/>
  <c r="AB40" i="2674"/>
  <c r="AD40" i="2674" s="1"/>
  <c r="AB41" i="2674"/>
  <c r="AD41" i="2674" s="1"/>
  <c r="AB42" i="2674"/>
  <c r="AD42" i="2674" s="1"/>
  <c r="AB43" i="2674"/>
  <c r="AD43" i="2674" s="1"/>
  <c r="AB44" i="2674"/>
  <c r="AD44" i="2674" s="1"/>
  <c r="AB45" i="2674"/>
  <c r="AD45" i="2674" s="1"/>
  <c r="AB46" i="2674"/>
  <c r="AD46" i="2674" s="1"/>
  <c r="AB47" i="2674"/>
  <c r="AD47" i="2674" s="1"/>
  <c r="AB48" i="2674"/>
  <c r="AD48" i="2674" s="1"/>
  <c r="AB49" i="2674"/>
  <c r="AD49" i="2674" s="1"/>
  <c r="AB50" i="2674"/>
  <c r="AD50" i="2674" s="1"/>
  <c r="AB51" i="2674"/>
  <c r="AD51" i="2674" s="1"/>
  <c r="AB52" i="2674"/>
  <c r="AD52" i="2674" s="1"/>
  <c r="AB53" i="2674"/>
  <c r="AD53" i="2674" s="1"/>
  <c r="AB54" i="2674"/>
  <c r="AD54" i="2674" s="1"/>
  <c r="AB55" i="2674"/>
  <c r="AD55" i="2674" s="1"/>
  <c r="AB56" i="2674"/>
  <c r="AD56" i="2674" s="1"/>
  <c r="AB57" i="2674"/>
  <c r="AD57" i="2674" s="1"/>
  <c r="AB58" i="2674"/>
  <c r="AD58" i="2674" s="1"/>
  <c r="AB59" i="2674"/>
  <c r="AD59" i="2674" s="1"/>
  <c r="AB60" i="2674"/>
  <c r="AD60" i="2674" s="1"/>
  <c r="AB61" i="2674"/>
  <c r="AD61" i="2674" s="1"/>
  <c r="AB62" i="2674"/>
  <c r="AD62" i="2674" s="1"/>
  <c r="AB63" i="2674"/>
  <c r="AD63" i="2674" s="1"/>
  <c r="AB64" i="2674"/>
  <c r="AD64" i="2674" s="1"/>
  <c r="AB65" i="2674"/>
  <c r="AD65" i="2674" s="1"/>
  <c r="AB66" i="2674"/>
  <c r="AD66" i="2674" s="1"/>
  <c r="AB67" i="2674"/>
  <c r="AD67" i="2674" s="1"/>
  <c r="AB68" i="2674"/>
  <c r="AD68" i="2674" s="1"/>
  <c r="AB69" i="2674"/>
  <c r="AD69" i="2674" s="1"/>
  <c r="AB70" i="2674"/>
  <c r="AD70" i="2674" s="1"/>
  <c r="AB71" i="2674"/>
  <c r="AD71" i="2674" s="1"/>
  <c r="AB72" i="2674"/>
  <c r="AD72" i="2674" s="1"/>
  <c r="AB73" i="2674"/>
  <c r="AD73" i="2674" s="1"/>
  <c r="AB74" i="2674"/>
  <c r="AD74" i="2674" s="1"/>
  <c r="AB75" i="2674"/>
  <c r="AD75" i="2674" s="1"/>
  <c r="AB76" i="2674"/>
  <c r="AD76" i="2674" s="1"/>
  <c r="AB77" i="2674"/>
  <c r="AD77" i="2674" s="1"/>
  <c r="AB78" i="2674"/>
  <c r="AD78" i="2674" s="1"/>
  <c r="AB79" i="2674"/>
  <c r="AD79" i="2674" s="1"/>
  <c r="AB80" i="2674"/>
  <c r="AD80" i="2674" s="1"/>
  <c r="AB81" i="2674"/>
  <c r="AD81" i="2674" s="1"/>
  <c r="AB82" i="2674"/>
  <c r="AD82" i="2674" s="1"/>
  <c r="AB83" i="2674"/>
  <c r="AD83" i="2674" s="1"/>
  <c r="AB84" i="2674"/>
  <c r="AD84" i="2674" s="1"/>
  <c r="AB85" i="2674"/>
  <c r="AD85" i="2674" s="1"/>
  <c r="AB86" i="2674"/>
  <c r="AD86" i="2674" s="1"/>
  <c r="AB87" i="2674"/>
  <c r="AD87" i="2674" s="1"/>
  <c r="AB88" i="2674"/>
  <c r="AD88" i="2674" s="1"/>
  <c r="AB89" i="2674"/>
  <c r="AD89" i="2674" s="1"/>
  <c r="AB90" i="2674"/>
  <c r="AD90" i="2674" s="1"/>
  <c r="AB91" i="2674"/>
  <c r="AD91" i="2674" s="1"/>
  <c r="AB92" i="2674"/>
  <c r="AD92" i="2674" s="1"/>
  <c r="AB93" i="2674"/>
  <c r="AD93" i="2674" s="1"/>
  <c r="AB94" i="2674"/>
  <c r="AD94" i="2674" s="1"/>
  <c r="AB95" i="2674"/>
  <c r="AD95" i="2674" s="1"/>
  <c r="AB96" i="2674"/>
  <c r="AD96" i="2674" s="1"/>
  <c r="AB97" i="2674"/>
  <c r="AD97" i="2674" s="1"/>
  <c r="AB98" i="2674"/>
  <c r="AD98" i="2674" s="1"/>
  <c r="AB99" i="2674"/>
  <c r="AD99" i="2674" s="1"/>
  <c r="AB100" i="2674"/>
  <c r="AD100" i="2674" s="1"/>
  <c r="AB101" i="2674"/>
  <c r="AD101" i="2674" s="1"/>
  <c r="AB102" i="2674"/>
  <c r="AD102" i="2674" s="1"/>
  <c r="AB103" i="2674"/>
  <c r="AD103" i="2674" s="1"/>
  <c r="AB104" i="2674"/>
  <c r="AD104" i="2674" s="1"/>
  <c r="AB105" i="2674"/>
  <c r="AD105" i="2674" s="1"/>
  <c r="AB106" i="2674"/>
  <c r="AD106" i="2674" s="1"/>
  <c r="AB107" i="2674"/>
  <c r="AD107" i="2674" s="1"/>
  <c r="AB108" i="2674"/>
  <c r="AD108" i="2674" s="1"/>
  <c r="AB109" i="2674"/>
  <c r="AD109" i="2674" s="1"/>
  <c r="AB110" i="2674"/>
  <c r="AD110" i="2674" s="1"/>
  <c r="AB111" i="2674"/>
  <c r="AD111" i="2674" s="1"/>
  <c r="AB112" i="2674"/>
  <c r="AD112" i="2674" s="1"/>
  <c r="AB113" i="2674"/>
  <c r="AD113" i="2674" s="1"/>
  <c r="AB114" i="2674"/>
  <c r="AD114" i="2674" s="1"/>
  <c r="AB115" i="2674"/>
  <c r="AD115" i="2674" s="1"/>
  <c r="AB116" i="2674"/>
  <c r="AD116" i="2674" s="1"/>
  <c r="AB117" i="2674"/>
  <c r="AD117" i="2674" s="1"/>
  <c r="AB118" i="2674"/>
  <c r="AD118" i="2674" s="1"/>
  <c r="AB119" i="2674"/>
  <c r="AD119" i="2674" s="1"/>
  <c r="AB120" i="2674"/>
  <c r="AD120" i="2674" s="1"/>
  <c r="AB121" i="2674"/>
  <c r="AD121" i="2674" s="1"/>
  <c r="AB122" i="2674"/>
  <c r="AD122" i="2674" s="1"/>
  <c r="AB123" i="2674"/>
  <c r="AD123" i="2674" s="1"/>
  <c r="AB124" i="2674"/>
  <c r="AD124" i="2674" s="1"/>
  <c r="AB125" i="2674"/>
  <c r="AD125" i="2674" s="1"/>
  <c r="AB126" i="2674"/>
  <c r="AD126" i="2674" s="1"/>
  <c r="AB127" i="2674"/>
  <c r="AD127" i="2674" s="1"/>
  <c r="AB128" i="2674"/>
  <c r="AD128" i="2674" s="1"/>
  <c r="AB129" i="2674"/>
  <c r="AD129" i="2674" s="1"/>
  <c r="AB130" i="2674"/>
  <c r="AD130" i="2674" s="1"/>
  <c r="AB131" i="2674"/>
  <c r="AD131" i="2674" s="1"/>
  <c r="AB132" i="2674"/>
  <c r="AD132" i="2674" s="1"/>
  <c r="AB133" i="2674"/>
  <c r="AD133" i="2674" s="1"/>
  <c r="AB134" i="2674"/>
  <c r="AD134" i="2674" s="1"/>
  <c r="AB135" i="2674"/>
  <c r="AD135" i="2674" s="1"/>
  <c r="AB136" i="2674"/>
  <c r="AD136" i="2674" s="1"/>
  <c r="AB137" i="2674"/>
  <c r="AD137" i="2674" s="1"/>
  <c r="AB138" i="2674"/>
  <c r="AD138" i="2674" s="1"/>
  <c r="AB139" i="2674"/>
  <c r="AD139" i="2674" s="1"/>
  <c r="AB140" i="2674"/>
  <c r="AD140" i="2674" s="1"/>
  <c r="AB141" i="2674"/>
  <c r="AD141" i="2674" s="1"/>
  <c r="AB142" i="2674"/>
  <c r="AD142" i="2674" s="1"/>
  <c r="AB143" i="2674"/>
  <c r="AD143" i="2674" s="1"/>
  <c r="AB144" i="2674"/>
  <c r="AD144" i="2674" s="1"/>
  <c r="AB145" i="2674"/>
  <c r="AD145" i="2674" s="1"/>
  <c r="AB146" i="2674"/>
  <c r="AD146" i="2674" s="1"/>
  <c r="AB147" i="2674"/>
  <c r="AD147" i="2674" s="1"/>
  <c r="AB148" i="2674"/>
  <c r="AD148" i="2674" s="1"/>
  <c r="AB149" i="2674"/>
  <c r="AD149" i="2674" s="1"/>
  <c r="AB150" i="2674"/>
  <c r="AD150" i="2674" s="1"/>
  <c r="AB151" i="2674"/>
  <c r="AD151" i="2674" s="1"/>
  <c r="AB152" i="2674"/>
  <c r="AD152" i="2674" s="1"/>
  <c r="AB153" i="2674"/>
  <c r="AD153" i="2674" s="1"/>
  <c r="AB154" i="2674"/>
  <c r="AD154" i="2674" s="1"/>
  <c r="AB155" i="2674"/>
  <c r="AD155" i="2674" s="1"/>
  <c r="AB156" i="2674"/>
  <c r="AD156" i="2674" s="1"/>
  <c r="AB157" i="2674"/>
  <c r="AD157" i="2674" s="1"/>
  <c r="AB158" i="2674"/>
  <c r="AD158" i="2674" s="1"/>
  <c r="AB159" i="2674"/>
  <c r="AD159" i="2674" s="1"/>
  <c r="AB160" i="2674"/>
  <c r="AD160" i="2674" s="1"/>
  <c r="AB161" i="2674"/>
  <c r="AD161" i="2674" s="1"/>
  <c r="AB162" i="2674"/>
  <c r="AD162" i="2674" s="1"/>
  <c r="AB163" i="2674"/>
  <c r="AD163" i="2674" s="1"/>
  <c r="AB164" i="2674"/>
  <c r="AD164" i="2674" s="1"/>
  <c r="AB165" i="2674"/>
  <c r="AD165" i="2674" s="1"/>
  <c r="AB166" i="2674"/>
  <c r="AD166" i="2674" s="1"/>
  <c r="AB167" i="2674"/>
  <c r="AD167" i="2674" s="1"/>
  <c r="AB168" i="2674"/>
  <c r="AD168" i="2674" s="1"/>
  <c r="AB169" i="2674"/>
  <c r="AD169" i="2674" s="1"/>
  <c r="AB170" i="2674"/>
  <c r="AD170" i="2674" s="1"/>
  <c r="AB171" i="2674"/>
  <c r="AD171" i="2674" s="1"/>
  <c r="AB172" i="2674"/>
  <c r="AD172" i="2674" s="1"/>
  <c r="AB173" i="2674"/>
  <c r="AD173" i="2674" s="1"/>
  <c r="AB174" i="2674"/>
  <c r="AD174" i="2674" s="1"/>
  <c r="AB175" i="2674"/>
  <c r="AD175" i="2674" s="1"/>
  <c r="AB176" i="2674"/>
  <c r="AD176" i="2674" s="1"/>
  <c r="AB177" i="2674"/>
  <c r="AD177" i="2674" s="1"/>
  <c r="AB178" i="2674"/>
  <c r="AD178" i="2674" s="1"/>
  <c r="AB179" i="2674"/>
  <c r="AD179" i="2674" s="1"/>
  <c r="AB180" i="2674"/>
  <c r="AD180" i="2674" s="1"/>
  <c r="AB181" i="2674"/>
  <c r="AD181" i="2674" s="1"/>
  <c r="AB182" i="2674"/>
  <c r="AD182" i="2674" s="1"/>
  <c r="AB183" i="2674"/>
  <c r="AD183" i="2674" s="1"/>
  <c r="AB184" i="2674"/>
  <c r="AD184" i="2674" s="1"/>
  <c r="AB185" i="2674"/>
  <c r="AD185" i="2674" s="1"/>
  <c r="AB186" i="2674"/>
  <c r="AD186" i="2674" s="1"/>
  <c r="AB187" i="2674"/>
  <c r="AD187" i="2674" s="1"/>
  <c r="AB188" i="2674"/>
  <c r="AD188" i="2674" s="1"/>
  <c r="AB189" i="2674"/>
  <c r="AD189" i="2674" s="1"/>
  <c r="AB190" i="2674"/>
  <c r="AD190" i="2674" s="1"/>
  <c r="AB191" i="2674"/>
  <c r="AD191" i="2674" s="1"/>
  <c r="AB192" i="2674"/>
  <c r="AD192" i="2674" s="1"/>
  <c r="AB193" i="2674"/>
  <c r="AD193" i="2674" s="1"/>
  <c r="AB194" i="2674"/>
  <c r="AD194" i="2674" s="1"/>
  <c r="AB195" i="2674"/>
  <c r="AD195" i="2674" s="1"/>
  <c r="AB196" i="2674"/>
  <c r="AD196" i="2674" s="1"/>
  <c r="AB197" i="2674"/>
  <c r="AD197" i="2674" s="1"/>
  <c r="AB198" i="2674"/>
  <c r="AD198" i="2674" s="1"/>
  <c r="AB199" i="2674"/>
  <c r="AD199" i="2674" s="1"/>
  <c r="AB200" i="2674"/>
  <c r="AD200" i="2674" s="1"/>
  <c r="AB201" i="2674"/>
  <c r="AD201" i="2674" s="1"/>
  <c r="AB202" i="2674"/>
  <c r="AD202" i="2674" s="1"/>
  <c r="AB203" i="2674"/>
  <c r="AD203" i="2674" s="1"/>
  <c r="AB204" i="2674"/>
  <c r="AD204" i="2674" s="1"/>
  <c r="AB205" i="2674"/>
  <c r="AD205" i="2674" s="1"/>
  <c r="AB206" i="2674"/>
  <c r="AD206" i="2674" s="1"/>
  <c r="AB207" i="2674"/>
  <c r="AD207" i="2674" s="1"/>
  <c r="AB208" i="2674"/>
  <c r="AD208" i="2674" s="1"/>
  <c r="AB209" i="2674"/>
  <c r="AD209" i="2674" s="1"/>
  <c r="AB210" i="2674"/>
  <c r="AD210" i="2674" s="1"/>
  <c r="AB211" i="2674"/>
  <c r="AD211" i="2674" s="1"/>
  <c r="AB212" i="2674"/>
  <c r="AD212" i="2674" s="1"/>
  <c r="AB213" i="2674"/>
  <c r="AD213" i="2674" s="1"/>
  <c r="AB214" i="2674"/>
  <c r="AD214" i="2674" s="1"/>
  <c r="AB215" i="2674"/>
  <c r="AD215" i="2674" s="1"/>
  <c r="AB216" i="2674"/>
  <c r="AD216" i="2674" s="1"/>
  <c r="AB217" i="2674"/>
  <c r="AD217" i="2674" s="1"/>
  <c r="AB218" i="2674"/>
  <c r="AD218" i="2674" s="1"/>
  <c r="AB219" i="2674"/>
  <c r="AD219" i="2674" s="1"/>
  <c r="AB220" i="2674"/>
  <c r="AD220" i="2674" s="1"/>
  <c r="AB221" i="2674"/>
  <c r="AD221" i="2674" s="1"/>
  <c r="AB222" i="2674"/>
  <c r="AD222" i="2674" s="1"/>
  <c r="AB223" i="2674"/>
  <c r="AD223" i="2674" s="1"/>
  <c r="AB224" i="2674"/>
  <c r="AD224" i="2674" s="1"/>
  <c r="AB225" i="2674"/>
  <c r="AD225" i="2674" s="1"/>
  <c r="AB226" i="2674"/>
  <c r="AD226" i="2674" s="1"/>
  <c r="AB227" i="2674"/>
  <c r="AD227" i="2674" s="1"/>
  <c r="AB228" i="2674"/>
  <c r="AD228" i="2674" s="1"/>
  <c r="AB229" i="2674"/>
  <c r="AD229" i="2674" s="1"/>
  <c r="AB230" i="2674"/>
  <c r="AD230" i="2674" s="1"/>
  <c r="AB231" i="2674"/>
  <c r="AD231" i="2674" s="1"/>
  <c r="AB232" i="2674"/>
  <c r="AD232" i="2674" s="1"/>
  <c r="AB233" i="2674"/>
  <c r="AD233" i="2674" s="1"/>
  <c r="AB234" i="2674"/>
  <c r="AD234" i="2674" s="1"/>
  <c r="AB235" i="2674"/>
  <c r="AD235" i="2674" s="1"/>
  <c r="AB236" i="2674"/>
  <c r="AD236" i="2674" s="1"/>
  <c r="AB237" i="2674"/>
  <c r="AD237" i="2674" s="1"/>
  <c r="AB238" i="2674"/>
  <c r="AD238" i="2674" s="1"/>
  <c r="AB239" i="2674"/>
  <c r="AD239" i="2674" s="1"/>
  <c r="AB240" i="2674"/>
  <c r="AD240" i="2674" s="1"/>
  <c r="AB241" i="2674"/>
  <c r="AD241" i="2674" s="1"/>
  <c r="AB242" i="2674"/>
  <c r="AD242" i="2674" s="1"/>
  <c r="AB243" i="2674"/>
  <c r="AD243" i="2674" s="1"/>
  <c r="AB244" i="2674"/>
  <c r="AD244" i="2674" s="1"/>
  <c r="AB245" i="2674"/>
  <c r="AD245" i="2674" s="1"/>
  <c r="AB246" i="2674"/>
  <c r="AD246" i="2674" s="1"/>
  <c r="AB247" i="2674"/>
  <c r="AD247" i="2674" s="1"/>
  <c r="AB248" i="2674"/>
  <c r="AD248" i="2674" s="1"/>
  <c r="AB249" i="2674"/>
  <c r="AD249" i="2674" s="1"/>
  <c r="AB250" i="2674"/>
  <c r="AD250" i="2674" s="1"/>
  <c r="AB251" i="2674"/>
  <c r="AD251" i="2674" s="1"/>
  <c r="AB252" i="2674"/>
  <c r="AD252" i="2674" s="1"/>
  <c r="AB253" i="2674"/>
  <c r="AD253" i="2674" s="1"/>
  <c r="AB254" i="2674"/>
  <c r="AD254" i="2674" s="1"/>
  <c r="AB255" i="2674"/>
  <c r="AD255" i="2674" s="1"/>
  <c r="AB256" i="2674"/>
  <c r="AD256" i="2674" s="1"/>
  <c r="AB257" i="2674"/>
  <c r="AD257" i="2674" s="1"/>
  <c r="AB258" i="2674"/>
  <c r="AD258" i="2674" s="1"/>
  <c r="AB259" i="2674"/>
  <c r="AD259" i="2674" s="1"/>
  <c r="AB260" i="2674"/>
  <c r="AD260" i="2674" s="1"/>
  <c r="AB261" i="2674"/>
  <c r="AD261" i="2674" s="1"/>
  <c r="AB262" i="2674"/>
  <c r="AD262" i="2674" s="1"/>
  <c r="AB263" i="2674"/>
  <c r="AD263" i="2674" s="1"/>
  <c r="AB264" i="2674"/>
  <c r="AD264" i="2674" s="1"/>
  <c r="AB265" i="2674"/>
  <c r="AD265" i="2674" s="1"/>
  <c r="U7" i="2677"/>
  <c r="U8" i="2677"/>
  <c r="U9" i="2677"/>
  <c r="U10" i="2677"/>
  <c r="U11" i="2677"/>
  <c r="U12" i="2677"/>
  <c r="U13" i="2677"/>
  <c r="U14" i="2677"/>
  <c r="U15" i="2677"/>
  <c r="U16" i="2677"/>
  <c r="U17" i="2677"/>
  <c r="U18" i="2677"/>
  <c r="U19" i="2677"/>
  <c r="U20" i="2677"/>
  <c r="U21" i="2677"/>
  <c r="U22" i="2677"/>
  <c r="U23" i="2677"/>
  <c r="U24" i="2677"/>
  <c r="U25" i="2677"/>
  <c r="U26" i="2677"/>
  <c r="U27" i="2677"/>
  <c r="U28" i="2677"/>
  <c r="U29" i="2677"/>
  <c r="U30" i="2677"/>
  <c r="U31" i="2677"/>
  <c r="U32" i="2677"/>
  <c r="U33" i="2677"/>
  <c r="U34" i="2677"/>
  <c r="U35" i="2677"/>
  <c r="U36" i="2677"/>
  <c r="U37" i="2677"/>
  <c r="U38" i="2677"/>
  <c r="U39" i="2677"/>
  <c r="U40" i="2677"/>
  <c r="U41" i="2677"/>
  <c r="U42" i="2677"/>
  <c r="U43" i="2677"/>
  <c r="U44" i="2677"/>
  <c r="U45" i="2677"/>
  <c r="U46" i="2677"/>
  <c r="U47" i="2677"/>
  <c r="U48" i="2677"/>
  <c r="U49" i="2677"/>
  <c r="U50" i="2677"/>
  <c r="U51" i="2677"/>
  <c r="U52" i="2677"/>
  <c r="U53" i="2677"/>
  <c r="U54" i="2677"/>
  <c r="U55" i="2677"/>
  <c r="U56" i="2677"/>
  <c r="U57" i="2677"/>
  <c r="U58" i="2677"/>
  <c r="U59" i="2677"/>
  <c r="U60" i="2677"/>
  <c r="U61" i="2677"/>
  <c r="U62" i="2677"/>
  <c r="U63" i="2677"/>
  <c r="U64" i="2677"/>
  <c r="U65" i="2677"/>
  <c r="U66" i="2677"/>
  <c r="U67" i="2677"/>
  <c r="U68" i="2677"/>
  <c r="U69" i="2677"/>
  <c r="U70" i="2677"/>
  <c r="U71" i="2677"/>
  <c r="U72" i="2677"/>
  <c r="U73" i="2677"/>
  <c r="U74" i="2677"/>
  <c r="U75" i="2677"/>
  <c r="U76" i="2677"/>
  <c r="U77" i="2677"/>
  <c r="U78" i="2677"/>
  <c r="U79" i="2677"/>
  <c r="U80" i="2677"/>
  <c r="U81" i="2677"/>
  <c r="U82" i="2677"/>
  <c r="U83" i="2677"/>
  <c r="U84" i="2677"/>
  <c r="U85" i="2677"/>
  <c r="U86" i="2677"/>
  <c r="U87" i="2677"/>
  <c r="U88" i="2677"/>
  <c r="U89" i="2677"/>
  <c r="U90" i="2677"/>
  <c r="U91" i="2677"/>
  <c r="U92" i="2677"/>
  <c r="U93" i="2677"/>
  <c r="U94" i="2677"/>
  <c r="U95" i="2677"/>
  <c r="U96" i="2677"/>
  <c r="U97" i="2677"/>
  <c r="U98" i="2677"/>
  <c r="U99" i="2677"/>
  <c r="U100" i="2677"/>
  <c r="U101" i="2677"/>
  <c r="U102" i="2677"/>
  <c r="U103" i="2677"/>
  <c r="U104" i="2677"/>
  <c r="U105" i="2677"/>
  <c r="U106" i="2677"/>
  <c r="U107" i="2677"/>
  <c r="U108" i="2677"/>
  <c r="U109" i="2677"/>
  <c r="U110" i="2677"/>
  <c r="U111" i="2677"/>
  <c r="U112" i="2677"/>
  <c r="U113" i="2677"/>
  <c r="L7" i="2677"/>
  <c r="L8" i="2677"/>
  <c r="L9" i="2677"/>
  <c r="L10" i="2677"/>
  <c r="L11" i="2677"/>
  <c r="L12" i="2677"/>
  <c r="L13" i="2677"/>
  <c r="L14" i="2677"/>
  <c r="L15" i="2677"/>
  <c r="L16" i="2677"/>
  <c r="L17" i="2677"/>
  <c r="L18" i="2677"/>
  <c r="L19" i="2677"/>
  <c r="L20" i="2677"/>
  <c r="L21" i="2677"/>
  <c r="L22" i="2677"/>
  <c r="L23" i="2677"/>
  <c r="L24" i="2677"/>
  <c r="L25" i="2677"/>
  <c r="L26" i="2677"/>
  <c r="L27" i="2677"/>
  <c r="L28" i="2677"/>
  <c r="L29" i="2677"/>
  <c r="L30" i="2677"/>
  <c r="L31" i="2677"/>
  <c r="L32" i="2677"/>
  <c r="L33" i="2677"/>
  <c r="L34" i="2677"/>
  <c r="L35" i="2677"/>
  <c r="L36" i="2677"/>
  <c r="L37" i="2677"/>
  <c r="L38" i="2677"/>
  <c r="L39" i="2677"/>
  <c r="L40" i="2677"/>
  <c r="L41" i="2677"/>
  <c r="L42" i="2677"/>
  <c r="L43" i="2677"/>
  <c r="L44" i="2677"/>
  <c r="L45" i="2677"/>
  <c r="L46" i="2677"/>
  <c r="L47" i="2677"/>
  <c r="L48" i="2677"/>
  <c r="L49" i="2677"/>
  <c r="L50" i="2677"/>
  <c r="L51" i="2677"/>
  <c r="L52" i="2677"/>
  <c r="L53" i="2677"/>
  <c r="L54" i="2677"/>
  <c r="L55" i="2677"/>
  <c r="L56" i="2677"/>
  <c r="L57" i="2677"/>
  <c r="L58" i="2677"/>
  <c r="L59" i="2677"/>
  <c r="L60" i="2677"/>
  <c r="L61" i="2677"/>
  <c r="L62" i="2677"/>
  <c r="L63" i="2677"/>
  <c r="L64" i="2677"/>
  <c r="L65" i="2677"/>
  <c r="L66" i="2677"/>
  <c r="L67" i="2677"/>
  <c r="L68" i="2677"/>
  <c r="L69" i="2677"/>
  <c r="L70" i="2677"/>
  <c r="L71" i="2677"/>
  <c r="L72" i="2677"/>
  <c r="L73" i="2677"/>
  <c r="L74" i="2677"/>
  <c r="L75" i="2677"/>
  <c r="L76" i="2677"/>
  <c r="L77" i="2677"/>
  <c r="L78" i="2677"/>
  <c r="L79" i="2677"/>
  <c r="L80" i="2677"/>
  <c r="L81" i="2677"/>
  <c r="L82" i="2677"/>
  <c r="L83" i="2677"/>
  <c r="L84" i="2677"/>
  <c r="L85" i="2677"/>
  <c r="L86" i="2677"/>
  <c r="L87" i="2677"/>
  <c r="L88" i="2677"/>
  <c r="L89" i="2677"/>
  <c r="L90" i="2677"/>
  <c r="L91" i="2677"/>
  <c r="L92" i="2677"/>
  <c r="L93" i="2677"/>
  <c r="L94" i="2677"/>
  <c r="L95" i="2677"/>
  <c r="L96" i="2677"/>
  <c r="L97" i="2677"/>
  <c r="L98" i="2677"/>
  <c r="L99" i="2677"/>
  <c r="L100" i="2677"/>
  <c r="L101" i="2677"/>
  <c r="L102" i="2677"/>
  <c r="L103" i="2677"/>
  <c r="L104" i="2677"/>
  <c r="L105" i="2677"/>
  <c r="L106" i="2677"/>
  <c r="L107" i="2677"/>
  <c r="L108" i="2677"/>
  <c r="L109" i="2677"/>
  <c r="L110" i="2677"/>
  <c r="L111" i="2677"/>
  <c r="L112" i="2677"/>
  <c r="L113" i="2677"/>
  <c r="F7" i="2677"/>
  <c r="F8" i="2677"/>
  <c r="F9" i="2677"/>
  <c r="F10" i="2677"/>
  <c r="F11" i="2677"/>
  <c r="F12" i="2677"/>
  <c r="F13" i="2677"/>
  <c r="F14" i="2677"/>
  <c r="F15" i="2677"/>
  <c r="F16" i="2677"/>
  <c r="F17" i="2677"/>
  <c r="F18" i="2677"/>
  <c r="F19" i="2677"/>
  <c r="F20" i="2677"/>
  <c r="F21" i="2677"/>
  <c r="F22" i="2677"/>
  <c r="F23" i="2677"/>
  <c r="F24" i="2677"/>
  <c r="F25" i="2677"/>
  <c r="F26" i="2677"/>
  <c r="F27" i="2677"/>
  <c r="F28" i="2677"/>
  <c r="F29" i="2677"/>
  <c r="F30" i="2677"/>
  <c r="F31" i="2677"/>
  <c r="F32" i="2677"/>
  <c r="F33" i="2677"/>
  <c r="F34" i="2677"/>
  <c r="F35" i="2677"/>
  <c r="F36" i="2677"/>
  <c r="F37" i="2677"/>
  <c r="F38" i="2677"/>
  <c r="F39" i="2677"/>
  <c r="F40" i="2677"/>
  <c r="F41" i="2677"/>
  <c r="F42" i="2677"/>
  <c r="F43" i="2677"/>
  <c r="F44" i="2677"/>
  <c r="F45" i="2677"/>
  <c r="F46" i="2677"/>
  <c r="F47" i="2677"/>
  <c r="F48" i="2677"/>
  <c r="F49" i="2677"/>
  <c r="F50" i="2677"/>
  <c r="F51" i="2677"/>
  <c r="F52" i="2677"/>
  <c r="F53" i="2677"/>
  <c r="F54" i="2677"/>
  <c r="F55" i="2677"/>
  <c r="F56" i="2677"/>
  <c r="F57" i="2677"/>
  <c r="F58" i="2677"/>
  <c r="F59" i="2677"/>
  <c r="F60" i="2677"/>
  <c r="F61" i="2677"/>
  <c r="F62" i="2677"/>
  <c r="F63" i="2677"/>
  <c r="F64" i="2677"/>
  <c r="F65" i="2677"/>
  <c r="F66" i="2677"/>
  <c r="F67" i="2677"/>
  <c r="F68" i="2677"/>
  <c r="F69" i="2677"/>
  <c r="F70" i="2677"/>
  <c r="F71" i="2677"/>
  <c r="F72" i="2677"/>
  <c r="F73" i="2677"/>
  <c r="F74" i="2677"/>
  <c r="F75" i="2677"/>
  <c r="F76" i="2677"/>
  <c r="F77" i="2677"/>
  <c r="F78" i="2677"/>
  <c r="F79" i="2677"/>
  <c r="F80" i="2677"/>
  <c r="F81" i="2677"/>
  <c r="F82" i="2677"/>
  <c r="F83" i="2677"/>
  <c r="F84" i="2677"/>
  <c r="F85" i="2677"/>
  <c r="F86" i="2677"/>
  <c r="F87" i="2677"/>
  <c r="F88" i="2677"/>
  <c r="F89" i="2677"/>
  <c r="F90" i="2677"/>
  <c r="F91" i="2677"/>
  <c r="F92" i="2677"/>
  <c r="F93" i="2677"/>
  <c r="F94" i="2677"/>
  <c r="F95" i="2677"/>
  <c r="F96" i="2677"/>
  <c r="F97" i="2677"/>
  <c r="F98" i="2677"/>
  <c r="F99" i="2677"/>
  <c r="F100" i="2677"/>
  <c r="F101" i="2677"/>
  <c r="F102" i="2677"/>
  <c r="F103" i="2677"/>
  <c r="F104" i="2677"/>
  <c r="F105" i="2677"/>
  <c r="F106" i="2677"/>
  <c r="F107" i="2677"/>
  <c r="F108" i="2677"/>
  <c r="F109" i="2677"/>
  <c r="F110" i="2677"/>
  <c r="F111" i="2677"/>
  <c r="F112" i="2677"/>
  <c r="F113" i="2677"/>
  <c r="U6" i="2677"/>
  <c r="L6" i="2677"/>
  <c r="F6" i="2677"/>
  <c r="F2" i="2677"/>
  <c r="AC6" i="2674"/>
  <c r="AB6" i="2674"/>
  <c r="AD6" i="2674" s="1"/>
  <c r="F2" i="2674"/>
  <c r="C6" i="2674"/>
  <c r="C7" i="2674"/>
  <c r="C8" i="2674"/>
  <c r="C9" i="2674"/>
  <c r="C10" i="2674"/>
  <c r="C11" i="2674"/>
  <c r="C12" i="2674"/>
  <c r="C13" i="2674"/>
  <c r="C14" i="2674"/>
  <c r="C15" i="2674"/>
  <c r="C16" i="2674"/>
  <c r="C17" i="2674"/>
  <c r="C18" i="2674"/>
  <c r="C19" i="2674"/>
  <c r="C20" i="2674"/>
  <c r="C21" i="2674"/>
  <c r="C22" i="2674"/>
  <c r="C23" i="2674"/>
  <c r="C24" i="2674"/>
  <c r="C25" i="2674"/>
  <c r="C26" i="2674"/>
  <c r="C27" i="2674"/>
  <c r="C28" i="2674"/>
  <c r="C29" i="2674"/>
  <c r="C30" i="2674"/>
  <c r="C31" i="2674"/>
  <c r="C32" i="2674"/>
  <c r="C33" i="2674"/>
  <c r="C34" i="2674"/>
  <c r="C35" i="2674"/>
  <c r="C36" i="2674"/>
  <c r="C37" i="2674"/>
  <c r="C38" i="2674"/>
  <c r="C39" i="2674"/>
  <c r="C40" i="2674"/>
  <c r="C41" i="2674"/>
  <c r="C42" i="2674"/>
  <c r="C43" i="2674"/>
  <c r="C44" i="2674"/>
  <c r="C45" i="2674"/>
  <c r="C46" i="2674"/>
  <c r="C47" i="2674"/>
  <c r="C48" i="2674"/>
  <c r="C49" i="2674"/>
  <c r="C50" i="2674"/>
  <c r="C51" i="2674"/>
  <c r="C52" i="2674"/>
  <c r="C53" i="2674"/>
  <c r="C54" i="2674"/>
  <c r="C55" i="2674"/>
  <c r="C56" i="2674"/>
  <c r="C57" i="2674"/>
  <c r="C58" i="2674"/>
  <c r="C59" i="2674"/>
  <c r="C60" i="2674"/>
  <c r="C61" i="2674"/>
  <c r="C62" i="2674"/>
  <c r="C63" i="2674"/>
  <c r="C64" i="2674"/>
  <c r="C65" i="2674"/>
  <c r="C66" i="2674"/>
  <c r="C67" i="2674"/>
  <c r="C68" i="2674"/>
  <c r="C69" i="2674"/>
  <c r="C70" i="2674"/>
  <c r="C71" i="2674"/>
  <c r="C72" i="2674"/>
  <c r="C73" i="2674"/>
  <c r="C74" i="2674"/>
  <c r="C75" i="2674"/>
  <c r="C76" i="2674"/>
  <c r="C77" i="2674"/>
  <c r="C78" i="2674"/>
  <c r="C79" i="2674"/>
  <c r="C80" i="2674"/>
  <c r="C81" i="2674"/>
  <c r="C82" i="2674"/>
  <c r="C83" i="2674"/>
  <c r="C84" i="2674"/>
  <c r="C85" i="2674"/>
  <c r="C86" i="2674"/>
  <c r="C87" i="2674"/>
  <c r="C88" i="2674"/>
  <c r="C89" i="2674"/>
  <c r="C90" i="2674"/>
  <c r="C91" i="2674"/>
  <c r="C92" i="2674"/>
  <c r="C93" i="2674"/>
  <c r="C94" i="2674"/>
  <c r="C95" i="2674"/>
  <c r="C96" i="2674"/>
  <c r="C97" i="2674"/>
  <c r="C98" i="2674"/>
  <c r="C99" i="2674"/>
  <c r="C100" i="2674"/>
  <c r="C101" i="2674"/>
  <c r="C102" i="2674"/>
  <c r="C103" i="2674"/>
  <c r="C104" i="2674"/>
  <c r="C105" i="2674"/>
  <c r="C106" i="2674"/>
  <c r="C107" i="2674"/>
  <c r="C108" i="2674"/>
  <c r="C109" i="2674"/>
  <c r="C110" i="2674"/>
  <c r="C111" i="2674"/>
  <c r="C112" i="2674"/>
  <c r="C113" i="2674"/>
  <c r="C114" i="2674"/>
  <c r="C115" i="2674"/>
  <c r="C116" i="2674"/>
  <c r="C117" i="2674"/>
  <c r="C118" i="2674"/>
  <c r="C119" i="2674"/>
  <c r="C120" i="2674"/>
  <c r="C121" i="2674"/>
  <c r="C122" i="2674"/>
  <c r="C123" i="2674"/>
  <c r="C124" i="2674"/>
  <c r="C125" i="2674"/>
  <c r="C126" i="2674"/>
  <c r="C127" i="2674"/>
  <c r="C128" i="2674"/>
  <c r="C129" i="2674"/>
  <c r="C130" i="2674"/>
  <c r="C131" i="2674"/>
  <c r="C132" i="2674"/>
  <c r="C133" i="2674"/>
  <c r="C134" i="2674"/>
  <c r="C135" i="2674"/>
  <c r="C136" i="2674"/>
  <c r="C137" i="2674"/>
  <c r="C138" i="2674"/>
  <c r="C139" i="2674"/>
  <c r="C140" i="2674"/>
  <c r="C141" i="2674"/>
  <c r="C142" i="2674"/>
  <c r="C143" i="2674"/>
  <c r="C144" i="2674"/>
  <c r="C145" i="2674"/>
  <c r="C146" i="2674"/>
  <c r="C147" i="2674"/>
  <c r="C148" i="2674"/>
  <c r="C149" i="2674"/>
  <c r="C150" i="2674"/>
  <c r="C151" i="2674"/>
  <c r="C152" i="2674"/>
  <c r="C153" i="2674"/>
  <c r="C154" i="2674"/>
  <c r="C155" i="2674"/>
  <c r="C156" i="2674"/>
  <c r="C157" i="2674"/>
  <c r="C158" i="2674"/>
  <c r="C159" i="2674"/>
  <c r="C160" i="2674"/>
  <c r="C161" i="2674"/>
  <c r="C162" i="2674"/>
  <c r="C163" i="2674"/>
  <c r="C164" i="2674"/>
  <c r="C165" i="2674"/>
  <c r="C166" i="2674"/>
  <c r="C167" i="2674"/>
  <c r="C168" i="2674"/>
  <c r="C169" i="2674"/>
  <c r="C170" i="2674"/>
  <c r="C171" i="2674"/>
  <c r="C172" i="2674"/>
  <c r="C173" i="2674"/>
  <c r="C174" i="2674"/>
  <c r="C175" i="2674"/>
  <c r="C176" i="2674"/>
  <c r="C177" i="2674"/>
  <c r="C178" i="2674"/>
  <c r="C179" i="2674"/>
  <c r="C180" i="2674"/>
  <c r="C181" i="2674"/>
  <c r="C182" i="2674"/>
  <c r="C183" i="2674"/>
  <c r="C184" i="2674"/>
  <c r="C185" i="2674"/>
  <c r="C186" i="2674"/>
  <c r="C187" i="2674"/>
  <c r="C188" i="2674"/>
  <c r="C189" i="2674"/>
  <c r="C190" i="2674"/>
  <c r="C191" i="2674"/>
  <c r="C192" i="2674"/>
  <c r="C193" i="2674"/>
  <c r="C194" i="2674"/>
  <c r="C195" i="2674"/>
  <c r="C196" i="2674"/>
  <c r="C197" i="2674"/>
  <c r="C198" i="2674"/>
  <c r="C199" i="2674"/>
  <c r="C200" i="2674"/>
  <c r="C201" i="2674"/>
  <c r="C202" i="2674"/>
  <c r="C203" i="2674"/>
  <c r="C204" i="2674"/>
  <c r="C205" i="2674"/>
  <c r="C206" i="2674"/>
  <c r="C207" i="2674"/>
  <c r="C208" i="2674"/>
  <c r="C209" i="2674"/>
  <c r="C210" i="2674"/>
  <c r="C211" i="2674"/>
  <c r="C212" i="2674"/>
  <c r="C213" i="2674"/>
  <c r="C214" i="2674"/>
  <c r="C215" i="2674"/>
  <c r="C216" i="2674"/>
  <c r="C217" i="2674"/>
  <c r="C218" i="2674"/>
  <c r="C219" i="2674"/>
  <c r="C220" i="2674"/>
  <c r="C221" i="2674"/>
  <c r="C222" i="2674"/>
  <c r="C223" i="2674"/>
  <c r="C224" i="2674"/>
  <c r="C225" i="2674"/>
  <c r="C226" i="2674"/>
  <c r="C227" i="2674"/>
  <c r="C228" i="2674"/>
  <c r="C229" i="2674"/>
  <c r="C230" i="2674"/>
  <c r="C231" i="2674"/>
  <c r="C232" i="2674"/>
  <c r="C233" i="2674"/>
  <c r="C234" i="2674"/>
  <c r="C235" i="2674"/>
  <c r="C236" i="2674"/>
  <c r="C237" i="2674"/>
  <c r="C238" i="2674"/>
  <c r="C239" i="2674"/>
  <c r="C240" i="2674"/>
  <c r="C241" i="2674"/>
  <c r="C242" i="2674"/>
  <c r="C243" i="2674"/>
  <c r="C244" i="2674"/>
  <c r="C245" i="2674"/>
  <c r="C246" i="2674"/>
  <c r="C247" i="2674"/>
  <c r="C248" i="2674"/>
  <c r="C249" i="2674"/>
  <c r="C250" i="2674"/>
  <c r="C251" i="2674"/>
  <c r="C252" i="2674"/>
  <c r="C253" i="2674"/>
  <c r="C254" i="2674"/>
  <c r="C255" i="2674"/>
  <c r="C256" i="2674"/>
  <c r="C257" i="2674"/>
  <c r="C258" i="2674"/>
  <c r="C259" i="2674"/>
  <c r="C260" i="2674"/>
  <c r="C261" i="2674"/>
  <c r="C262" i="2674"/>
  <c r="C263" i="2674"/>
  <c r="C264" i="2674"/>
  <c r="C265" i="2674"/>
  <c r="C266" i="2674"/>
  <c r="C267" i="2674"/>
  <c r="C268" i="2674"/>
  <c r="C269" i="2674"/>
  <c r="C270" i="2674"/>
  <c r="C271" i="2674"/>
  <c r="C272" i="2674"/>
  <c r="C273" i="2674"/>
  <c r="C274" i="2674"/>
  <c r="C275" i="2674"/>
  <c r="C276" i="2674"/>
  <c r="C277" i="2674"/>
  <c r="C278" i="2674"/>
  <c r="C279" i="2674"/>
  <c r="C280" i="2674"/>
  <c r="C281" i="2674"/>
  <c r="C282" i="2674"/>
  <c r="C283" i="2674"/>
  <c r="C284" i="2674"/>
  <c r="C285" i="2674"/>
  <c r="C286" i="2674"/>
  <c r="C287" i="2674"/>
  <c r="C288" i="2674"/>
  <c r="C289" i="2674"/>
  <c r="C290" i="2674"/>
  <c r="C291" i="2674"/>
  <c r="C292" i="2674"/>
  <c r="C293" i="2674"/>
  <c r="C294" i="2674"/>
  <c r="C295" i="2674"/>
  <c r="C296" i="2674"/>
  <c r="C297" i="2674"/>
  <c r="C298" i="2674"/>
  <c r="C299" i="2674"/>
  <c r="C300" i="2674"/>
  <c r="C301" i="2674"/>
  <c r="C302" i="2674"/>
  <c r="C303" i="2674"/>
  <c r="C304" i="2674"/>
  <c r="C305" i="2674"/>
  <c r="C306" i="2674"/>
  <c r="C307" i="2674"/>
  <c r="C308" i="2674"/>
  <c r="C309" i="2674"/>
  <c r="C310" i="2674"/>
  <c r="C311" i="2674"/>
  <c r="C312" i="2674"/>
  <c r="C313" i="2674"/>
  <c r="C314" i="2674"/>
  <c r="C315" i="2674"/>
  <c r="C316" i="2674"/>
  <c r="C317" i="2674"/>
  <c r="C318" i="2674"/>
  <c r="C319" i="2674"/>
  <c r="C320" i="2674"/>
  <c r="C321" i="2674"/>
  <c r="C322" i="2674"/>
  <c r="C323" i="2674"/>
  <c r="C324" i="2674"/>
  <c r="C325" i="2674"/>
  <c r="C326" i="2674"/>
  <c r="C327" i="2674"/>
  <c r="C328" i="2674"/>
  <c r="C329" i="2674"/>
  <c r="C330" i="2674"/>
  <c r="C331" i="2674"/>
  <c r="C332" i="2674"/>
  <c r="C333" i="2674"/>
  <c r="C334" i="2674"/>
  <c r="C335" i="2674"/>
  <c r="C336" i="2674"/>
  <c r="C337" i="2674"/>
  <c r="C338" i="2674"/>
  <c r="C339" i="2674"/>
  <c r="C340" i="2674"/>
  <c r="C341" i="2674"/>
  <c r="C342" i="2674"/>
  <c r="C343" i="2674"/>
  <c r="C344" i="2674"/>
  <c r="C345" i="2674"/>
  <c r="C346" i="2674"/>
  <c r="C347" i="2674"/>
  <c r="C348" i="2674"/>
  <c r="C349" i="2674"/>
  <c r="C350" i="2674"/>
  <c r="C351" i="2674"/>
  <c r="C352" i="2674"/>
  <c r="C353" i="2674"/>
  <c r="C354" i="2674"/>
  <c r="C355" i="2674"/>
  <c r="C356" i="2674"/>
  <c r="C357" i="2674"/>
  <c r="C358" i="2674"/>
  <c r="C359" i="2674"/>
  <c r="C360" i="2674"/>
  <c r="C361" i="2674"/>
  <c r="C362" i="2674"/>
  <c r="C363" i="2674"/>
  <c r="C364" i="2674"/>
  <c r="C365" i="2674"/>
  <c r="C366" i="2674"/>
  <c r="C367" i="2674"/>
  <c r="C368" i="2674"/>
  <c r="C369" i="2674"/>
  <c r="C370" i="2674"/>
  <c r="C371" i="2674"/>
  <c r="C372" i="2674"/>
  <c r="C373" i="2674"/>
  <c r="C374" i="2674"/>
  <c r="C375" i="2674"/>
  <c r="C376" i="2674"/>
  <c r="C377" i="2674"/>
  <c r="C378" i="2674"/>
  <c r="C379" i="2674"/>
  <c r="C380" i="2674"/>
  <c r="C381" i="2674"/>
  <c r="C382" i="2674"/>
  <c r="C383" i="2674"/>
  <c r="C384" i="2674"/>
  <c r="C385" i="2674"/>
  <c r="C386" i="2674"/>
  <c r="C387" i="2674"/>
  <c r="C388" i="2674"/>
  <c r="C389" i="2674"/>
  <c r="C390" i="2674"/>
  <c r="C391" i="2674"/>
  <c r="C392" i="2674"/>
  <c r="C393" i="2674"/>
  <c r="C394" i="2674"/>
  <c r="C395" i="2674"/>
  <c r="C396" i="2674"/>
  <c r="C397" i="2674"/>
  <c r="C398" i="2674"/>
  <c r="C399" i="2674"/>
  <c r="C400" i="2674"/>
  <c r="C401" i="2674"/>
  <c r="C402" i="2674"/>
  <c r="C403" i="2674"/>
  <c r="C404" i="2674"/>
  <c r="C405" i="2674"/>
  <c r="C406" i="2674"/>
  <c r="C407" i="2674"/>
  <c r="C408" i="2674"/>
  <c r="C409" i="2674"/>
  <c r="C410" i="2674"/>
  <c r="C411" i="2674"/>
  <c r="C412" i="2674"/>
  <c r="C413" i="2674"/>
  <c r="C414" i="2674"/>
  <c r="C415" i="2674"/>
  <c r="C416" i="2674"/>
  <c r="C417" i="2674"/>
  <c r="C418" i="2674"/>
  <c r="C419" i="2674"/>
  <c r="C420" i="2674"/>
  <c r="C421" i="2674"/>
  <c r="C422" i="2674"/>
  <c r="C423" i="2674"/>
  <c r="C424" i="2674"/>
  <c r="C425" i="2674"/>
  <c r="C426" i="2674"/>
  <c r="C427" i="2674"/>
  <c r="C428" i="2674"/>
  <c r="C429" i="2674"/>
  <c r="C430" i="2674"/>
  <c r="C431" i="2674"/>
  <c r="C432" i="2674"/>
  <c r="C433" i="2674"/>
  <c r="C434" i="2674"/>
  <c r="C435" i="2674"/>
  <c r="C436" i="2674"/>
  <c r="C437" i="2674"/>
  <c r="C438" i="2674"/>
  <c r="C439" i="2674"/>
  <c r="C440" i="2674"/>
  <c r="C441" i="2674"/>
  <c r="C442" i="2674"/>
  <c r="C443" i="2674"/>
  <c r="C444" i="2674"/>
  <c r="C445" i="2674"/>
  <c r="C446" i="2674"/>
  <c r="C447" i="2674"/>
  <c r="C448" i="2674"/>
  <c r="C449" i="2674"/>
  <c r="C450" i="2674"/>
  <c r="C451" i="2674"/>
  <c r="C452" i="2674"/>
  <c r="C453" i="2674"/>
  <c r="C454" i="2674"/>
  <c r="C455" i="2674"/>
  <c r="C456" i="2674"/>
  <c r="C457" i="2674"/>
  <c r="C458" i="2674"/>
  <c r="C459" i="2674"/>
  <c r="C460" i="2674"/>
  <c r="C461" i="2674"/>
  <c r="C462" i="2674"/>
  <c r="C463" i="2674"/>
  <c r="C464" i="2674"/>
  <c r="C465" i="2674"/>
  <c r="C466" i="2674"/>
  <c r="C467" i="2674"/>
  <c r="C468" i="2674"/>
  <c r="C469" i="2674"/>
  <c r="C470" i="2674"/>
  <c r="C471" i="2674"/>
  <c r="C472" i="2674"/>
  <c r="C473" i="2674"/>
  <c r="C474" i="2674"/>
  <c r="C475" i="2674"/>
  <c r="C476" i="2674"/>
  <c r="C477" i="2674"/>
  <c r="C478" i="2674"/>
  <c r="C479" i="2674"/>
  <c r="C480" i="2674"/>
  <c r="C481" i="2674"/>
  <c r="C482" i="2674"/>
  <c r="C483" i="2674"/>
  <c r="C484" i="2674"/>
  <c r="C485" i="2674"/>
  <c r="C486" i="2674"/>
  <c r="C487" i="2674"/>
  <c r="C488" i="2674"/>
  <c r="C489" i="2674"/>
  <c r="C490" i="2674"/>
  <c r="C491" i="2674"/>
  <c r="C492" i="2674"/>
  <c r="C493" i="2674"/>
  <c r="C494" i="2674"/>
  <c r="C495" i="2674"/>
  <c r="C496" i="2674"/>
  <c r="C497" i="2674"/>
  <c r="C498" i="2674"/>
  <c r="C499" i="2674"/>
  <c r="C500" i="2674"/>
  <c r="C501" i="2674"/>
  <c r="C502" i="2674"/>
  <c r="C503" i="2674"/>
  <c r="C504" i="2674"/>
  <c r="C505" i="2674"/>
  <c r="C506" i="2674"/>
  <c r="C507" i="2674"/>
  <c r="C508" i="2674"/>
  <c r="C509" i="2674"/>
  <c r="C510" i="2674"/>
  <c r="C511" i="2674"/>
  <c r="C512" i="2674"/>
  <c r="C513" i="2674"/>
  <c r="C514" i="2674"/>
  <c r="C515" i="2674"/>
  <c r="C516" i="2674"/>
  <c r="C517" i="2674"/>
  <c r="C518" i="2674"/>
  <c r="C519" i="2674"/>
  <c r="C520" i="2674"/>
  <c r="C521" i="2674"/>
  <c r="C522" i="2674"/>
  <c r="C523" i="2674"/>
  <c r="C524" i="2674"/>
  <c r="C525" i="2674"/>
  <c r="C526" i="2674"/>
  <c r="C527" i="2674"/>
  <c r="C528" i="2674"/>
  <c r="C529" i="2674"/>
  <c r="C530" i="2674"/>
  <c r="C531" i="2674"/>
  <c r="C532" i="2674"/>
  <c r="C533" i="2674"/>
  <c r="C534" i="2674"/>
  <c r="C535" i="2674"/>
  <c r="C536" i="2674"/>
  <c r="C537" i="2674"/>
  <c r="C538" i="2674"/>
  <c r="C539" i="2674"/>
  <c r="C540" i="2674"/>
  <c r="C541" i="2674"/>
  <c r="C542" i="2674"/>
  <c r="C543" i="2674"/>
  <c r="C544" i="2674"/>
  <c r="C545" i="2674"/>
  <c r="C546" i="2674"/>
  <c r="C547" i="2674"/>
  <c r="C548" i="2674"/>
  <c r="C549" i="2674"/>
  <c r="C550" i="2674"/>
  <c r="C551" i="2674"/>
  <c r="C552" i="2674"/>
  <c r="C553" i="2674"/>
  <c r="C554" i="2674"/>
  <c r="C555" i="2674"/>
  <c r="C556" i="2674"/>
  <c r="C557" i="2674"/>
  <c r="C558" i="2674"/>
  <c r="C559" i="2674"/>
  <c r="C560" i="2674"/>
  <c r="C561" i="2674"/>
  <c r="C562" i="2674"/>
  <c r="C563" i="2674"/>
  <c r="C564" i="2674"/>
  <c r="C565" i="2674"/>
  <c r="C566" i="2674"/>
  <c r="C567" i="2674"/>
  <c r="C568" i="2674"/>
  <c r="C569" i="2674"/>
  <c r="C570" i="2674"/>
  <c r="C571" i="2674"/>
  <c r="C572" i="2674"/>
  <c r="C573" i="2674"/>
  <c r="C574" i="2674"/>
  <c r="C575" i="2674"/>
  <c r="C576" i="2674"/>
  <c r="C577" i="2674"/>
  <c r="C578" i="2674"/>
  <c r="C579" i="2674"/>
  <c r="C580" i="2674"/>
  <c r="C581" i="2674"/>
  <c r="C582" i="2674"/>
  <c r="C583" i="2674"/>
  <c r="C584" i="2674"/>
  <c r="C585" i="2674"/>
  <c r="C586" i="2674"/>
  <c r="C587" i="2674"/>
  <c r="C588" i="2674"/>
  <c r="C589" i="2674"/>
  <c r="C590" i="2674"/>
  <c r="C591" i="2674"/>
  <c r="C592" i="2674"/>
  <c r="C593" i="2674"/>
  <c r="C594" i="2674"/>
  <c r="C595" i="2674"/>
  <c r="C596" i="2674"/>
  <c r="C597" i="2674"/>
  <c r="C598" i="2674"/>
  <c r="C599" i="2674"/>
  <c r="C600" i="2674"/>
  <c r="C601" i="2674"/>
  <c r="C602" i="2674"/>
  <c r="C603" i="2674"/>
  <c r="C604" i="2674"/>
  <c r="C605" i="2674"/>
  <c r="C606" i="2674"/>
  <c r="C607" i="2674"/>
  <c r="C608" i="2674"/>
  <c r="C609" i="2674"/>
  <c r="C610" i="2674"/>
  <c r="C611" i="2674"/>
  <c r="C612" i="2674"/>
  <c r="C613" i="2674"/>
  <c r="C614" i="2674"/>
  <c r="C615" i="2674"/>
  <c r="C616" i="2674"/>
  <c r="C617" i="2674"/>
  <c r="C618" i="2674"/>
  <c r="C619" i="2674"/>
  <c r="C620" i="2674"/>
  <c r="C621" i="2674"/>
  <c r="C622" i="2674"/>
  <c r="C623" i="2674"/>
  <c r="C624" i="2674"/>
  <c r="C625" i="2674"/>
  <c r="C626" i="2674"/>
  <c r="C627" i="2674"/>
  <c r="C628" i="2674"/>
  <c r="C629" i="2674"/>
  <c r="C630" i="2674"/>
  <c r="C631" i="2674"/>
  <c r="C632" i="2674"/>
  <c r="C633" i="2674"/>
  <c r="C634" i="2674"/>
  <c r="C635" i="2674"/>
  <c r="C636" i="2674"/>
  <c r="C637" i="2674"/>
  <c r="C638" i="2674"/>
  <c r="C639" i="2674"/>
  <c r="C640" i="2674"/>
  <c r="C641" i="2674"/>
  <c r="C642" i="2674"/>
  <c r="C643" i="2674"/>
  <c r="C644" i="2674"/>
  <c r="C645" i="2674"/>
  <c r="C646" i="2674"/>
  <c r="C647" i="2674"/>
  <c r="C648" i="2674"/>
  <c r="C649" i="2674"/>
  <c r="C650" i="2674"/>
  <c r="C651" i="2674"/>
  <c r="C652" i="2674"/>
  <c r="C653" i="2674"/>
  <c r="C654" i="2674"/>
  <c r="C655" i="2674"/>
  <c r="C656" i="2674"/>
  <c r="C657" i="2674"/>
  <c r="C658" i="2674"/>
  <c r="C659" i="2674"/>
  <c r="C660" i="2674"/>
  <c r="C661" i="2674"/>
  <c r="C662" i="2674"/>
  <c r="C663" i="2674"/>
  <c r="C664" i="2674"/>
  <c r="C665" i="2674"/>
  <c r="C666" i="2674"/>
  <c r="C667" i="2674"/>
  <c r="C668" i="2674"/>
  <c r="C669" i="2674"/>
  <c r="C670" i="2674"/>
  <c r="C671" i="2674"/>
  <c r="C672" i="2674"/>
  <c r="C673" i="2674"/>
  <c r="C674" i="2674"/>
  <c r="C675" i="2674"/>
  <c r="C676" i="2674"/>
  <c r="C677" i="2674"/>
  <c r="C678" i="2674"/>
  <c r="C679" i="2674"/>
  <c r="C680" i="2674"/>
  <c r="C681" i="2674"/>
  <c r="C682" i="2674"/>
  <c r="C683" i="2674"/>
  <c r="C684" i="2674"/>
  <c r="C685" i="2674"/>
  <c r="C686" i="2674"/>
  <c r="C687" i="2674"/>
  <c r="C688" i="2674"/>
  <c r="C689" i="2674"/>
  <c r="C690" i="2674"/>
  <c r="C691" i="2674"/>
  <c r="C692" i="2674"/>
  <c r="C693" i="2674"/>
  <c r="C694" i="2674"/>
  <c r="C695" i="2674"/>
  <c r="C696" i="2674"/>
  <c r="C697" i="2674"/>
  <c r="C698" i="2674"/>
  <c r="C699" i="2674"/>
  <c r="C700" i="2674"/>
  <c r="C701" i="2674"/>
  <c r="C702" i="2674"/>
  <c r="C703" i="2674"/>
  <c r="C704" i="2674"/>
  <c r="C705" i="2674"/>
  <c r="C706" i="2674"/>
  <c r="C707" i="2674"/>
  <c r="C708" i="2674"/>
  <c r="C709" i="2674"/>
  <c r="C710" i="2674"/>
  <c r="C711" i="2674"/>
  <c r="C712" i="2674"/>
  <c r="C713" i="2674"/>
  <c r="C714" i="2674"/>
  <c r="C715" i="2674"/>
  <c r="C716" i="2674"/>
  <c r="C717" i="2674"/>
  <c r="C718" i="2674"/>
  <c r="C719" i="2674"/>
  <c r="C720" i="2674"/>
  <c r="C721" i="2674"/>
  <c r="C722" i="2674"/>
  <c r="C723" i="2674"/>
  <c r="C724" i="2674"/>
  <c r="C725" i="2674"/>
  <c r="C726" i="2674"/>
  <c r="C727" i="2674"/>
  <c r="C728" i="2674"/>
  <c r="C729" i="2674"/>
  <c r="C730" i="2674"/>
  <c r="C731" i="2674"/>
  <c r="C732" i="2674"/>
  <c r="C733" i="2674"/>
  <c r="C734" i="2674"/>
  <c r="C735" i="2674"/>
  <c r="C736" i="2674"/>
  <c r="C737" i="2674"/>
  <c r="C738" i="2674"/>
  <c r="C739" i="2674"/>
  <c r="C740" i="2674"/>
  <c r="C741" i="2674"/>
  <c r="C742" i="2674"/>
  <c r="C743" i="2674"/>
  <c r="C744" i="2674"/>
  <c r="C745" i="2674"/>
  <c r="C746" i="2674"/>
  <c r="C747" i="2674"/>
  <c r="C748" i="2674"/>
  <c r="C749" i="2674"/>
  <c r="C750" i="2674"/>
  <c r="C751" i="2674"/>
  <c r="C752" i="2674"/>
  <c r="C753" i="2674"/>
  <c r="C754" i="2674"/>
  <c r="C755" i="2674"/>
  <c r="C756" i="2674"/>
  <c r="C757" i="2674"/>
  <c r="C758" i="2674"/>
  <c r="C759" i="2674"/>
  <c r="C760" i="2674"/>
  <c r="C761" i="2674"/>
  <c r="C762" i="2674"/>
  <c r="C763" i="2674"/>
  <c r="C764" i="2674"/>
  <c r="C765" i="2674"/>
  <c r="C766" i="2674"/>
  <c r="C767" i="2674"/>
  <c r="C768" i="2674"/>
  <c r="C769" i="2674"/>
  <c r="C770" i="2674"/>
  <c r="C771" i="2674"/>
  <c r="C772" i="2674"/>
  <c r="C773" i="2674"/>
  <c r="C774" i="2674"/>
  <c r="C775" i="2674"/>
  <c r="C776" i="2674"/>
  <c r="C777" i="2674"/>
  <c r="C778" i="2674"/>
  <c r="C779" i="2674"/>
  <c r="C780" i="2674"/>
  <c r="C781" i="2674"/>
  <c r="C782" i="2674"/>
  <c r="C783" i="2674"/>
  <c r="C784" i="2674"/>
  <c r="C785" i="2674"/>
  <c r="C786" i="2674"/>
  <c r="C787" i="2674"/>
  <c r="C788" i="2674"/>
  <c r="C789" i="2674"/>
  <c r="C790" i="2674"/>
  <c r="C791" i="2674"/>
  <c r="C792" i="2674"/>
  <c r="C793" i="2674"/>
  <c r="C794" i="2674"/>
  <c r="C795" i="2674"/>
  <c r="C796" i="2674"/>
  <c r="C797" i="2674"/>
  <c r="C798" i="2674"/>
  <c r="C799" i="2674"/>
  <c r="C800" i="2674"/>
  <c r="C801" i="2674"/>
  <c r="C802" i="2674"/>
  <c r="C803" i="2674"/>
  <c r="C804" i="2674"/>
  <c r="C805" i="2674"/>
  <c r="C806" i="2674"/>
  <c r="C807" i="2674"/>
  <c r="C808" i="2674"/>
  <c r="C809" i="2674"/>
  <c r="C810" i="2674"/>
  <c r="C811" i="2674"/>
  <c r="C812" i="2674"/>
  <c r="C813" i="2674"/>
  <c r="C814" i="2674"/>
  <c r="C815" i="2674"/>
  <c r="C816" i="2674"/>
  <c r="C817" i="2674"/>
  <c r="C818" i="2674"/>
  <c r="C819" i="2674"/>
  <c r="C820" i="2674"/>
  <c r="C821" i="2674"/>
  <c r="C822" i="2674"/>
  <c r="C823" i="2674"/>
  <c r="C824" i="2674"/>
  <c r="C825" i="2674"/>
  <c r="C826" i="2674"/>
  <c r="C827" i="2674"/>
  <c r="C828" i="2674"/>
  <c r="C829" i="2674"/>
  <c r="C830" i="2674"/>
  <c r="C831" i="2674"/>
  <c r="C832" i="2674"/>
  <c r="C833" i="2674"/>
  <c r="C834" i="2674"/>
  <c r="C835" i="2674"/>
  <c r="C836" i="2674"/>
  <c r="C837" i="2674"/>
  <c r="C838" i="2674"/>
  <c r="C839" i="2674"/>
  <c r="C840" i="2674"/>
  <c r="C841" i="2674"/>
  <c r="C842" i="2674"/>
  <c r="C843" i="2674"/>
  <c r="C844" i="2674"/>
  <c r="C845" i="2674"/>
  <c r="C846" i="2674"/>
  <c r="C847" i="2674"/>
  <c r="C848" i="2674"/>
  <c r="C849" i="2674"/>
  <c r="C850" i="2674"/>
  <c r="C851" i="2674"/>
  <c r="C852" i="2674"/>
  <c r="C853" i="2674"/>
  <c r="C854" i="2674"/>
  <c r="C855" i="2674"/>
  <c r="C856" i="2674"/>
  <c r="C857" i="2674"/>
  <c r="C858" i="2674"/>
  <c r="C859" i="2674"/>
  <c r="C860" i="2674"/>
  <c r="C861" i="2674"/>
  <c r="C862" i="2674"/>
  <c r="C863" i="2674"/>
  <c r="C864" i="2674"/>
  <c r="C865" i="2674"/>
  <c r="C866" i="2674"/>
  <c r="C867" i="2674"/>
  <c r="C868" i="2674"/>
  <c r="C869" i="2674"/>
  <c r="C870" i="2674"/>
  <c r="C871" i="2674"/>
  <c r="C872" i="2674"/>
  <c r="C873" i="2674"/>
  <c r="C874" i="2674"/>
  <c r="C875" i="2674"/>
  <c r="C876" i="2674"/>
  <c r="C877" i="2674"/>
  <c r="C878" i="2674"/>
  <c r="C879" i="2674"/>
  <c r="C880" i="2674"/>
  <c r="C881" i="2674"/>
  <c r="C882" i="2674"/>
  <c r="C883" i="2674"/>
  <c r="C884" i="2674"/>
  <c r="C885" i="2674"/>
  <c r="C886" i="2674"/>
  <c r="C887" i="2674"/>
  <c r="C888" i="2674"/>
  <c r="C889" i="2674"/>
  <c r="C890" i="2674"/>
  <c r="C891" i="2674"/>
  <c r="C892" i="2674"/>
  <c r="C893" i="2674"/>
  <c r="C894" i="2674"/>
  <c r="C895" i="2674"/>
  <c r="C896" i="2674"/>
  <c r="C897" i="2674"/>
  <c r="C898" i="2674"/>
  <c r="C899" i="2674"/>
  <c r="C900" i="2674"/>
  <c r="C901" i="2674"/>
  <c r="C902" i="2674"/>
  <c r="C903" i="2674"/>
  <c r="C904" i="2674"/>
  <c r="C905" i="2674"/>
  <c r="C906" i="2674"/>
  <c r="C907" i="2674"/>
  <c r="C908" i="2674"/>
  <c r="C909" i="2674"/>
  <c r="C910" i="2674"/>
  <c r="C911" i="2674"/>
  <c r="C912" i="2674"/>
  <c r="C913" i="2674"/>
  <c r="C914" i="2674"/>
  <c r="C915" i="2674"/>
  <c r="C916" i="2674"/>
  <c r="C917" i="2674"/>
  <c r="C918" i="2674"/>
  <c r="C919" i="2674"/>
  <c r="C920" i="2674"/>
  <c r="C921" i="2674"/>
  <c r="C922" i="2674"/>
  <c r="C923" i="2674"/>
  <c r="C924" i="2674"/>
  <c r="C925" i="2674"/>
  <c r="C926" i="2674"/>
  <c r="C927" i="2674"/>
  <c r="C928" i="2674"/>
  <c r="C929" i="2674"/>
  <c r="C930" i="2674"/>
  <c r="C931" i="2674"/>
  <c r="C932" i="2674"/>
  <c r="C933" i="2674"/>
  <c r="C934" i="2674"/>
  <c r="C935" i="2674"/>
  <c r="C936" i="2674"/>
  <c r="C937" i="2674"/>
  <c r="C938" i="2674"/>
  <c r="C939" i="2674"/>
  <c r="C940" i="2674"/>
  <c r="C941" i="2674"/>
  <c r="C942" i="2674"/>
  <c r="C943" i="2674"/>
  <c r="C944" i="2674"/>
  <c r="C945" i="2674"/>
  <c r="C946" i="2674"/>
  <c r="C947" i="2674"/>
  <c r="C948" i="2674"/>
  <c r="C949" i="2674"/>
  <c r="C950" i="2674"/>
  <c r="C951" i="2674"/>
  <c r="C952" i="2674"/>
  <c r="C953" i="2674"/>
  <c r="C954" i="2674"/>
  <c r="C955" i="2674"/>
  <c r="C956" i="2674"/>
  <c r="C957" i="2674"/>
  <c r="C958" i="2674"/>
  <c r="C959" i="2674"/>
  <c r="C960" i="2674"/>
  <c r="C961" i="2674"/>
  <c r="C962" i="2674"/>
  <c r="C963" i="2674"/>
  <c r="C964" i="2674"/>
  <c r="C965" i="2674"/>
  <c r="C966" i="2674"/>
  <c r="C967" i="2674"/>
  <c r="C968" i="2674"/>
  <c r="C969" i="2674"/>
  <c r="C970" i="2674"/>
  <c r="C971" i="2674"/>
  <c r="C972" i="2674"/>
  <c r="C973" i="2674"/>
  <c r="C974" i="2674"/>
  <c r="C975" i="2674"/>
  <c r="C976" i="2674"/>
  <c r="C977" i="2674"/>
  <c r="C978" i="2674"/>
  <c r="C979" i="2674"/>
  <c r="C980" i="2674"/>
  <c r="C981" i="2674"/>
  <c r="C982" i="2674"/>
  <c r="C983" i="2674"/>
  <c r="C984" i="2674"/>
  <c r="C985" i="2674"/>
  <c r="C986" i="2674"/>
  <c r="C987" i="2674"/>
  <c r="C988" i="2674"/>
  <c r="C989" i="2674"/>
  <c r="C990" i="2674"/>
  <c r="C991" i="2674"/>
  <c r="C992" i="2674"/>
  <c r="C993" i="2674"/>
  <c r="C994" i="2674"/>
  <c r="C995" i="2674"/>
  <c r="C996" i="2674"/>
  <c r="C997" i="2674"/>
  <c r="C998" i="2674"/>
  <c r="C999" i="2674"/>
  <c r="C1000" i="2674"/>
  <c r="C1001" i="2674"/>
  <c r="C1002" i="2674"/>
  <c r="C1003" i="2674"/>
  <c r="C1004" i="2674"/>
  <c r="C1005" i="2674"/>
  <c r="C1006" i="2674"/>
  <c r="C1007" i="2674"/>
  <c r="C1008" i="2674"/>
  <c r="C1009" i="2674"/>
  <c r="C1010" i="2674"/>
  <c r="C1011" i="2674"/>
  <c r="C1012" i="2674"/>
  <c r="C1013" i="2674"/>
  <c r="C1014" i="2674"/>
  <c r="C1015" i="2674"/>
  <c r="C1016" i="2674"/>
  <c r="C1017" i="2674"/>
  <c r="C1018" i="2674"/>
  <c r="C1019" i="2674"/>
  <c r="C1020" i="2674"/>
  <c r="C1021" i="2674"/>
  <c r="C1022" i="2674"/>
  <c r="C1023" i="2674"/>
  <c r="C1024" i="2674"/>
  <c r="C1025" i="2674"/>
  <c r="C1026" i="2674"/>
  <c r="C1027" i="2674"/>
  <c r="C1028" i="2674"/>
  <c r="C1029" i="2674"/>
  <c r="C1030" i="2674"/>
  <c r="C1031" i="2674"/>
  <c r="C1032" i="2674"/>
  <c r="C1033" i="2674"/>
  <c r="C1034" i="2674"/>
  <c r="C1035" i="2674"/>
  <c r="C1036" i="2674"/>
  <c r="C1037" i="2674"/>
  <c r="C1038" i="2674"/>
  <c r="C1039" i="2674"/>
  <c r="C1040" i="2674"/>
  <c r="C1041" i="2674"/>
  <c r="C1042" i="2674"/>
  <c r="C1043" i="2674"/>
  <c r="C1044" i="2674"/>
  <c r="C1045" i="2674"/>
  <c r="C1046" i="2674"/>
  <c r="C1047" i="2674"/>
  <c r="C1048" i="2674"/>
  <c r="C1049" i="2674"/>
  <c r="C1050" i="2674"/>
  <c r="C1051" i="2674"/>
  <c r="C1052" i="2674"/>
  <c r="C1053" i="2674"/>
  <c r="C1054" i="2674"/>
  <c r="C1055" i="2674"/>
  <c r="C1056" i="2674"/>
  <c r="C1057" i="2674"/>
  <c r="C1058" i="2674"/>
  <c r="C1059" i="2674"/>
  <c r="C1060" i="2674"/>
  <c r="C1061" i="2674"/>
  <c r="C1062" i="2674"/>
  <c r="C1063" i="2674"/>
  <c r="C1064" i="2674"/>
  <c r="C1065" i="2674"/>
  <c r="C1066" i="2674"/>
  <c r="C1067" i="2674"/>
  <c r="C1068" i="2674"/>
  <c r="C1069" i="2674"/>
  <c r="C1070" i="2674"/>
  <c r="C1071" i="2674"/>
  <c r="C1072" i="2674"/>
  <c r="C1073" i="2674"/>
  <c r="C1074" i="2674"/>
  <c r="C1075" i="2674"/>
  <c r="C1076" i="2674"/>
  <c r="C1077" i="2674"/>
  <c r="C1078" i="2674"/>
  <c r="C1079" i="2674"/>
  <c r="C1080" i="2674"/>
  <c r="C1081" i="2674"/>
  <c r="C1082" i="2674"/>
  <c r="C1083" i="2674"/>
  <c r="C1084" i="2674"/>
  <c r="C1085" i="2674"/>
  <c r="C1086" i="2674"/>
  <c r="C1087" i="2674"/>
  <c r="C1088" i="2674"/>
  <c r="C1089" i="2674"/>
  <c r="C1090" i="2674"/>
  <c r="C1091" i="2674"/>
  <c r="C1092" i="2674"/>
  <c r="C1093" i="2674"/>
  <c r="C1094" i="2674"/>
  <c r="C1095" i="2674"/>
  <c r="C1096" i="2674"/>
  <c r="C1097" i="2674"/>
  <c r="C1098" i="2674"/>
  <c r="C1099" i="2674"/>
  <c r="C1100" i="2674"/>
  <c r="C1101" i="2674"/>
  <c r="C1102" i="2674"/>
  <c r="C1103" i="2674"/>
  <c r="C1104" i="2674"/>
  <c r="C1105" i="2674"/>
  <c r="C1106" i="2674"/>
  <c r="C1107" i="2674"/>
  <c r="C1108" i="2674"/>
  <c r="C1109" i="2674"/>
  <c r="C1110" i="2674"/>
  <c r="C1111" i="2674"/>
  <c r="C1112" i="2674"/>
  <c r="C1113" i="2674"/>
  <c r="C1114" i="2674"/>
  <c r="C1115" i="2674"/>
  <c r="C1116" i="2674"/>
  <c r="C1117" i="2674"/>
  <c r="C1118" i="2674"/>
  <c r="C1119" i="2674"/>
  <c r="C1120" i="2674"/>
  <c r="C1121" i="2674"/>
  <c r="C1122" i="2674"/>
  <c r="C1123" i="2674"/>
  <c r="C1124" i="2674"/>
  <c r="C1125" i="2674"/>
  <c r="C1126" i="2674"/>
  <c r="C1127" i="2674"/>
  <c r="C1128" i="2674"/>
  <c r="C1129" i="2674"/>
  <c r="C1130" i="2674"/>
  <c r="C1131" i="2674"/>
  <c r="C1132" i="2674"/>
  <c r="C1133" i="2674"/>
  <c r="C1134" i="2674"/>
  <c r="C1135" i="2674"/>
  <c r="C1136" i="2674"/>
  <c r="C1137" i="2674"/>
  <c r="C1138" i="2674"/>
  <c r="C1139" i="2674"/>
  <c r="C1140" i="2674"/>
  <c r="C1141" i="2674"/>
  <c r="C1142" i="2674"/>
  <c r="C1143" i="2674"/>
  <c r="C1144" i="2674"/>
  <c r="C1145" i="2674"/>
  <c r="C1146" i="2674"/>
  <c r="C1147" i="2674"/>
  <c r="C1148" i="2674"/>
  <c r="C1149" i="2674"/>
  <c r="C1150" i="2674"/>
  <c r="C1151" i="2674"/>
  <c r="C1152" i="2674"/>
  <c r="C1153" i="2674"/>
  <c r="C1154" i="2674"/>
  <c r="C1155" i="2674"/>
  <c r="C1156" i="2674"/>
  <c r="C1157" i="2674"/>
  <c r="C1158" i="2674"/>
  <c r="C1159" i="2674"/>
  <c r="C1160" i="2674"/>
  <c r="C1161" i="2674"/>
  <c r="C1162" i="2674"/>
  <c r="C1163" i="2674"/>
  <c r="C1164" i="2674"/>
  <c r="C1165" i="2674"/>
  <c r="C1166" i="2674"/>
  <c r="C1167" i="2674"/>
  <c r="C1168" i="2674"/>
  <c r="C1169" i="2674"/>
  <c r="C1170" i="2674"/>
  <c r="C1171" i="2674"/>
  <c r="C1172" i="2674"/>
  <c r="C1173" i="2674"/>
  <c r="C1174" i="2674"/>
  <c r="C1175" i="2674"/>
  <c r="C1176" i="2674"/>
  <c r="C1177" i="2674"/>
  <c r="C1178" i="2674"/>
  <c r="C1179" i="2674"/>
  <c r="C1180" i="2674"/>
  <c r="C1181" i="2674"/>
  <c r="C1182" i="2674"/>
  <c r="C1183" i="2674"/>
  <c r="C1184" i="2674"/>
  <c r="C1185" i="2674"/>
  <c r="C1186" i="2674"/>
  <c r="C1187" i="2674"/>
  <c r="C1188" i="2674"/>
  <c r="C1189" i="2674"/>
  <c r="C1190" i="2674"/>
  <c r="C1191" i="2674"/>
  <c r="C1192" i="2674"/>
  <c r="C1193" i="2674"/>
  <c r="C1194" i="2674"/>
  <c r="C1195" i="2674"/>
  <c r="C1196" i="2674"/>
  <c r="C1197" i="2674"/>
  <c r="C1198" i="2674"/>
  <c r="C1199" i="2674"/>
  <c r="C1200" i="2674"/>
  <c r="C1201" i="2674"/>
  <c r="C1202" i="2674"/>
  <c r="C1203" i="2674"/>
  <c r="C1204" i="2674"/>
  <c r="C1205" i="2674"/>
  <c r="C1206" i="2674"/>
  <c r="C1207" i="2674"/>
  <c r="C1208" i="2674"/>
  <c r="C1209" i="2674"/>
  <c r="C1210" i="2674"/>
  <c r="C1211" i="2674"/>
  <c r="C1212" i="2674"/>
  <c r="C1213" i="2674"/>
  <c r="C1214" i="2674"/>
  <c r="C1215" i="2674"/>
  <c r="C1216" i="2674"/>
  <c r="C1217" i="2674"/>
  <c r="C1218" i="2674"/>
  <c r="C1219" i="2674"/>
  <c r="C1220" i="2674"/>
  <c r="C1221" i="2674"/>
  <c r="C1222" i="2674"/>
  <c r="C1223" i="2674"/>
  <c r="C1224" i="2674"/>
  <c r="C1225" i="2674"/>
  <c r="C1226" i="2674"/>
  <c r="C1227" i="2674"/>
  <c r="C1228" i="2674"/>
  <c r="C1229" i="2674"/>
  <c r="C1230" i="2674"/>
  <c r="C1231" i="2674"/>
  <c r="C1232" i="2674"/>
  <c r="C1233" i="2674"/>
  <c r="C1234" i="2674"/>
  <c r="C1235" i="2674"/>
  <c r="C1236" i="2674"/>
  <c r="C1237" i="2674"/>
  <c r="C1238" i="2674"/>
  <c r="C1239" i="2674"/>
  <c r="C1240" i="2674"/>
  <c r="C1241" i="2674"/>
  <c r="C1242" i="2674"/>
  <c r="C1243" i="2674"/>
  <c r="C1244" i="2674"/>
  <c r="C1245" i="2674"/>
  <c r="C1246" i="2674"/>
  <c r="C1247" i="2674"/>
  <c r="C1248" i="2674"/>
  <c r="C1249" i="2674"/>
  <c r="C1250" i="2674"/>
  <c r="C1251" i="2674"/>
  <c r="C1252" i="2674"/>
  <c r="C1253" i="2674"/>
  <c r="C1254" i="2674"/>
  <c r="C1255" i="2674"/>
  <c r="C1256" i="2674"/>
  <c r="C1257" i="2674"/>
  <c r="C1258" i="2674"/>
  <c r="C1259" i="2674"/>
  <c r="C1260" i="2674"/>
  <c r="C1261" i="2674"/>
  <c r="C1262" i="2674"/>
  <c r="C1263" i="2674"/>
  <c r="C1264" i="2674"/>
  <c r="C1265" i="2674"/>
  <c r="C1266" i="2674"/>
  <c r="C1267" i="2674"/>
  <c r="C1268" i="2674"/>
  <c r="C1269" i="2674"/>
  <c r="C1270" i="2674"/>
  <c r="C1271" i="2674"/>
  <c r="C1272" i="2674"/>
  <c r="C1273" i="2674"/>
  <c r="C1274" i="2674"/>
  <c r="C1275" i="2674"/>
  <c r="C1276" i="2674"/>
  <c r="C1277" i="2674"/>
  <c r="C1278" i="2674"/>
  <c r="C1279" i="2674"/>
  <c r="C1280" i="2674"/>
  <c r="C1281" i="2674"/>
  <c r="C1282" i="2674"/>
  <c r="C1283" i="2674"/>
  <c r="C1284" i="2674"/>
  <c r="C1285" i="2674"/>
  <c r="C1286" i="2674"/>
  <c r="C1287" i="2674"/>
  <c r="C1288" i="2674"/>
  <c r="C1289" i="2674"/>
  <c r="C1290" i="2674"/>
  <c r="C1291" i="2674"/>
  <c r="C1292" i="2674"/>
  <c r="C1293" i="2674"/>
  <c r="C1294" i="2674"/>
  <c r="C1295" i="2674"/>
  <c r="C1296" i="2674"/>
  <c r="C1297" i="2674"/>
  <c r="C1298" i="2674"/>
  <c r="C1299" i="2674"/>
  <c r="C1300" i="2674"/>
  <c r="C1301" i="2674"/>
  <c r="C1302" i="2674"/>
  <c r="C1303" i="2674"/>
  <c r="C1304" i="2674"/>
  <c r="C1305" i="2674"/>
  <c r="C1306" i="2674"/>
  <c r="C1307" i="2674"/>
  <c r="C1308" i="2674"/>
  <c r="C1309" i="2674"/>
  <c r="C1310" i="2674"/>
  <c r="C1311" i="2674"/>
  <c r="C1312" i="2674"/>
  <c r="C1313" i="2674"/>
  <c r="C1314" i="2674"/>
  <c r="C1315" i="2674"/>
  <c r="C1316" i="2674"/>
  <c r="C1317" i="2674"/>
  <c r="C1318" i="2674"/>
  <c r="C1319" i="2674"/>
  <c r="C1320" i="2674"/>
  <c r="C1321" i="2674"/>
  <c r="C1322" i="2674"/>
  <c r="C1323" i="2674"/>
  <c r="C1324" i="2674"/>
  <c r="C1325" i="2674"/>
  <c r="C1326" i="2674"/>
  <c r="C1327" i="2674"/>
  <c r="C1328" i="2674"/>
  <c r="C1329" i="2674"/>
  <c r="C1330" i="2674"/>
  <c r="C1331" i="2674"/>
  <c r="C1332" i="2674"/>
  <c r="C1333" i="2674"/>
  <c r="C1334" i="2674"/>
  <c r="C1335" i="2674"/>
  <c r="C1336" i="2674"/>
  <c r="C1337" i="2674"/>
  <c r="C1338" i="2674"/>
  <c r="C1339" i="2674"/>
  <c r="C1340" i="2674"/>
  <c r="C1341" i="2674"/>
  <c r="C1342" i="2674"/>
  <c r="C1343" i="2674"/>
  <c r="C1344" i="2674"/>
  <c r="C1345" i="2674"/>
  <c r="C1346" i="2674"/>
  <c r="C1347" i="2674"/>
  <c r="C1348" i="2674"/>
  <c r="C1349" i="2674"/>
  <c r="C1350" i="2674"/>
  <c r="C1351" i="2674"/>
  <c r="C1352" i="2674"/>
  <c r="C1353" i="2674"/>
  <c r="C1354" i="2674"/>
  <c r="C1355" i="2674"/>
  <c r="C1356" i="2674"/>
  <c r="C1357" i="2674"/>
  <c r="C1358" i="2674"/>
  <c r="C1359" i="2674"/>
  <c r="C1360" i="2674"/>
  <c r="C1361" i="2674"/>
  <c r="C1362" i="2674"/>
  <c r="C1363" i="2674"/>
  <c r="C1364" i="2674"/>
  <c r="C1365" i="2674"/>
  <c r="C1366" i="2674"/>
  <c r="C1367" i="2674"/>
  <c r="C1368" i="2674"/>
  <c r="C1369" i="2674"/>
  <c r="C1370" i="2674"/>
  <c r="C1371" i="2674"/>
  <c r="C1372" i="2674"/>
  <c r="C1373" i="2674"/>
  <c r="C1374" i="2674"/>
  <c r="C1375" i="2674"/>
  <c r="C1376" i="2674"/>
  <c r="C1377" i="2674"/>
  <c r="C1378" i="2674"/>
  <c r="C1379" i="2674"/>
  <c r="C1380" i="2674"/>
  <c r="C1381" i="2674"/>
  <c r="C1382" i="2674"/>
  <c r="C1383" i="2674"/>
  <c r="C1384" i="2674"/>
  <c r="C1385" i="2674"/>
  <c r="C1386" i="2674"/>
  <c r="C1387" i="2674"/>
  <c r="C1388" i="2674"/>
  <c r="C1389" i="2674"/>
  <c r="C1390" i="2674"/>
  <c r="C1391" i="2674"/>
  <c r="C1392" i="2674"/>
  <c r="C1393" i="2674"/>
  <c r="C1394" i="2674"/>
  <c r="C1395" i="2674"/>
  <c r="C1396" i="2674"/>
  <c r="C1397" i="2674"/>
  <c r="C1398" i="2674"/>
  <c r="C1399" i="2674"/>
  <c r="C1400" i="2674"/>
  <c r="C1401" i="2674"/>
  <c r="C1402" i="2674"/>
  <c r="C1403" i="2674"/>
  <c r="C1404" i="2674"/>
  <c r="C1405" i="2674"/>
  <c r="C1406" i="2674"/>
  <c r="C1407" i="2674"/>
  <c r="C1408" i="2674"/>
  <c r="C1409" i="2674"/>
  <c r="C1410" i="2674"/>
  <c r="C1411" i="2674"/>
  <c r="C1412" i="2674"/>
  <c r="C1413" i="2674"/>
  <c r="C1414" i="2674"/>
  <c r="C1415" i="2674"/>
  <c r="C1416" i="2674"/>
  <c r="C1417" i="2674"/>
  <c r="C1418" i="2674"/>
  <c r="C1419" i="2674"/>
  <c r="C1420" i="2674"/>
  <c r="C1421" i="2674"/>
  <c r="C1422" i="2674"/>
  <c r="C1423" i="2674"/>
  <c r="C1424" i="2674"/>
  <c r="C1425" i="2674"/>
  <c r="C1426" i="2674"/>
  <c r="C1427" i="2674"/>
  <c r="C1428" i="2674"/>
  <c r="C1429" i="2674"/>
  <c r="C1430" i="2674"/>
  <c r="C1431" i="2674"/>
  <c r="C1432" i="2674"/>
  <c r="C1433" i="2674"/>
  <c r="C1434" i="2674"/>
  <c r="C1435" i="2674"/>
  <c r="C1436" i="2674"/>
  <c r="C1437" i="2674"/>
  <c r="C1438" i="2674"/>
  <c r="C1439" i="2674"/>
  <c r="C1440" i="2674"/>
  <c r="C1441" i="2674"/>
  <c r="C1442" i="2674"/>
  <c r="C1443" i="2674"/>
  <c r="C1444" i="2674"/>
  <c r="C1445" i="2674"/>
  <c r="C1446" i="2674"/>
  <c r="C1447" i="2674"/>
  <c r="C1448" i="2674"/>
  <c r="C1449" i="2674"/>
  <c r="C1450" i="2674"/>
  <c r="C1451" i="2674"/>
  <c r="C1452" i="2674"/>
  <c r="C1453" i="2674"/>
  <c r="C1454" i="2674"/>
  <c r="C1455" i="2674"/>
  <c r="C1456" i="2674"/>
  <c r="C1457" i="2674"/>
  <c r="C1458" i="2674"/>
  <c r="C1459" i="2674"/>
  <c r="C1460" i="2674"/>
  <c r="C1461" i="2674"/>
  <c r="C1462" i="2674"/>
  <c r="C1463" i="2674"/>
  <c r="C1464" i="2674"/>
  <c r="C1465" i="2674"/>
  <c r="C1466" i="2674"/>
  <c r="C1467" i="2674"/>
  <c r="C1468" i="2674"/>
  <c r="C1469" i="2674"/>
  <c r="C1470" i="2674"/>
  <c r="C1471" i="2674"/>
  <c r="C1472" i="2674"/>
  <c r="C1473" i="2674"/>
  <c r="C1474" i="2674"/>
  <c r="C1475" i="2674"/>
  <c r="C1476" i="2674"/>
  <c r="C1477" i="2674"/>
  <c r="C1478" i="2674"/>
  <c r="C1479" i="2674"/>
  <c r="C1480" i="2674"/>
  <c r="C1481" i="2674"/>
  <c r="C1482" i="2674"/>
  <c r="C1483" i="2674"/>
  <c r="C1484" i="2674"/>
  <c r="C1485" i="2674"/>
  <c r="C1486" i="2674"/>
  <c r="C1487" i="2674"/>
  <c r="C1488" i="2674"/>
  <c r="C1489" i="2674"/>
  <c r="C1490" i="2674"/>
  <c r="C1491" i="2674"/>
  <c r="C1492" i="2674"/>
  <c r="C1493" i="2674"/>
  <c r="C1494" i="2674"/>
  <c r="C1495" i="2674"/>
  <c r="C1496" i="2674"/>
  <c r="C1497" i="2674"/>
  <c r="C1498" i="2674"/>
  <c r="C1499" i="2674"/>
  <c r="C1500" i="2674"/>
  <c r="C1501" i="2674"/>
  <c r="C1502" i="2674"/>
  <c r="C1503" i="2674"/>
  <c r="C1504" i="2674"/>
  <c r="C1505" i="2674"/>
  <c r="C1506" i="2674"/>
  <c r="C1507" i="2674"/>
  <c r="C1508" i="2674"/>
  <c r="C1509" i="2674"/>
  <c r="C1510" i="2674"/>
  <c r="C1511" i="2674"/>
  <c r="C1512" i="2674"/>
  <c r="C1513" i="2674"/>
  <c r="C1514" i="2674"/>
  <c r="C1515" i="2674"/>
  <c r="C1516" i="2674"/>
  <c r="C1517" i="2674"/>
  <c r="C1518" i="2674"/>
  <c r="C1519" i="2674"/>
  <c r="C1520" i="2674"/>
  <c r="C1521" i="2674"/>
  <c r="C1522" i="2674"/>
  <c r="C1523" i="2674"/>
  <c r="C1524" i="2674"/>
  <c r="C1525" i="2674"/>
  <c r="C1526" i="2674"/>
  <c r="C1527" i="2674"/>
  <c r="C1528" i="2674"/>
  <c r="C1529" i="2674"/>
  <c r="C1530" i="2674"/>
  <c r="C1531" i="2674"/>
  <c r="C1532" i="2674"/>
  <c r="C1533" i="2674"/>
  <c r="C1534" i="2674"/>
  <c r="C1535" i="2674"/>
  <c r="C1536" i="2674"/>
  <c r="C1537" i="2674"/>
  <c r="C1538" i="2674"/>
  <c r="C1539" i="2674"/>
  <c r="C1540" i="2674"/>
  <c r="C1541" i="2674"/>
  <c r="C1542" i="2674"/>
  <c r="C1543" i="2674"/>
  <c r="C1544" i="2674"/>
  <c r="C1545" i="2674"/>
  <c r="C1546" i="2674"/>
  <c r="C1547" i="2674"/>
  <c r="C1548" i="2674"/>
  <c r="C1549" i="2674"/>
  <c r="C1550" i="2674"/>
  <c r="C1551" i="2674"/>
  <c r="C1552" i="2674"/>
  <c r="C1553" i="2674"/>
  <c r="C1554" i="2674"/>
  <c r="C1555" i="2674"/>
  <c r="C1556" i="2674"/>
  <c r="C1557" i="2674"/>
  <c r="C1558" i="2674"/>
  <c r="C1559" i="2674"/>
  <c r="C1560" i="2674"/>
  <c r="C1561" i="2674"/>
  <c r="C1562" i="2674"/>
  <c r="C1563" i="2674"/>
  <c r="C1564" i="2674"/>
  <c r="C1565" i="2674"/>
  <c r="C1566" i="2674"/>
  <c r="C1567" i="2674"/>
  <c r="C1568" i="2674"/>
  <c r="C1569" i="2674"/>
  <c r="C1570" i="2674"/>
  <c r="C1571" i="2674"/>
  <c r="C1572" i="2674"/>
  <c r="C1573" i="2674"/>
  <c r="C1574" i="2674"/>
  <c r="C1575" i="2674"/>
  <c r="C1576" i="2674"/>
  <c r="C1577" i="2674"/>
  <c r="C1578" i="2674"/>
  <c r="C1579" i="2674"/>
  <c r="C1580" i="2674"/>
  <c r="C1581" i="2674"/>
  <c r="C1582" i="2674"/>
  <c r="C1583" i="2674"/>
  <c r="C1584" i="2674"/>
  <c r="C1585" i="2674"/>
  <c r="C1586" i="2674"/>
  <c r="C1587" i="2674"/>
  <c r="C1588" i="2674"/>
  <c r="C1589" i="2674"/>
  <c r="C1590" i="2674"/>
  <c r="C1591" i="2674"/>
  <c r="C1592" i="2674"/>
  <c r="C1593" i="2674"/>
  <c r="C1594" i="2674"/>
  <c r="C1595" i="2674"/>
  <c r="C1596" i="2674"/>
  <c r="C1597" i="2674"/>
  <c r="C1598" i="2674"/>
  <c r="C1599" i="2674"/>
  <c r="C1600" i="2674"/>
  <c r="C1601" i="2674"/>
  <c r="C1602" i="2674"/>
  <c r="C1603" i="2674"/>
  <c r="C1604" i="2674"/>
  <c r="C1605" i="2674"/>
  <c r="C1606" i="2674"/>
  <c r="C1607" i="2674"/>
  <c r="C1608" i="2674"/>
  <c r="C1609" i="2674"/>
  <c r="C1610" i="2674"/>
  <c r="C1611" i="2674"/>
  <c r="C1612" i="2674"/>
  <c r="C1613" i="2674"/>
  <c r="C1614" i="2674"/>
  <c r="C1615" i="2674"/>
  <c r="C1616" i="2674"/>
  <c r="C1617" i="2674"/>
  <c r="C1618" i="2674"/>
  <c r="C1619" i="2674"/>
  <c r="C1620" i="2674"/>
  <c r="C1621" i="2674"/>
  <c r="C1622" i="2674"/>
  <c r="C1623" i="2674"/>
  <c r="C1624" i="2674"/>
  <c r="C1625" i="2674"/>
  <c r="C1626" i="2674"/>
  <c r="C1627" i="2674"/>
  <c r="C1628" i="2674"/>
  <c r="C1629" i="2674"/>
  <c r="C1630" i="2674"/>
  <c r="C1631" i="2674"/>
  <c r="C1632" i="2674"/>
  <c r="C1633" i="2674"/>
  <c r="C1634" i="2674"/>
  <c r="C1635" i="2674"/>
  <c r="C1636" i="2674"/>
  <c r="C1637" i="2674"/>
  <c r="C1638" i="2674"/>
  <c r="C1639" i="2674"/>
  <c r="C1640" i="2674"/>
  <c r="C1641" i="2674"/>
  <c r="C1642" i="2674"/>
  <c r="C1643" i="2674"/>
  <c r="C1644" i="2674"/>
  <c r="C1645" i="2674"/>
  <c r="C1646" i="2674"/>
  <c r="C1647" i="2674"/>
  <c r="C1648" i="2674"/>
  <c r="C1649" i="2674"/>
  <c r="C1650" i="2674"/>
  <c r="C1651" i="2674"/>
  <c r="C1652" i="2674"/>
  <c r="C1653" i="2674"/>
  <c r="C1654" i="2674"/>
  <c r="C1655" i="2674"/>
  <c r="C1656" i="2674"/>
  <c r="C1657" i="2674"/>
  <c r="C1658" i="2674"/>
  <c r="C1659" i="2674"/>
  <c r="C1660" i="2674"/>
  <c r="C1661" i="2674"/>
  <c r="B6" i="2674"/>
  <c r="B7" i="2674"/>
  <c r="B8" i="2674"/>
  <c r="B9" i="2674"/>
  <c r="B10" i="2674"/>
  <c r="B11" i="2674"/>
  <c r="B12" i="2674"/>
  <c r="B13" i="2674"/>
  <c r="B14" i="2674"/>
  <c r="B15" i="2674"/>
  <c r="B16" i="2674"/>
  <c r="B17" i="2674"/>
  <c r="B18" i="2674"/>
  <c r="B19" i="2674"/>
  <c r="B20" i="2674"/>
  <c r="B21" i="2674"/>
  <c r="B22" i="2674"/>
  <c r="B23" i="2674"/>
  <c r="B24" i="2674"/>
  <c r="B25" i="2674"/>
  <c r="B26" i="2674"/>
  <c r="B27" i="2674"/>
  <c r="B28" i="2674"/>
  <c r="B29" i="2674"/>
  <c r="B30" i="2674"/>
  <c r="B31" i="2674"/>
  <c r="B32" i="2674"/>
  <c r="B33" i="2674"/>
  <c r="B34" i="2674"/>
  <c r="B35" i="2674"/>
  <c r="B36" i="2674"/>
  <c r="B37" i="2674"/>
  <c r="B38" i="2674"/>
  <c r="B39" i="2674"/>
  <c r="B40" i="2674"/>
  <c r="B41" i="2674"/>
  <c r="B42" i="2674"/>
  <c r="B43" i="2674"/>
  <c r="B44" i="2674"/>
  <c r="B45" i="2674"/>
  <c r="B46" i="2674"/>
  <c r="B47" i="2674"/>
  <c r="B48" i="2674"/>
  <c r="B49" i="2674"/>
  <c r="B50" i="2674"/>
  <c r="B51" i="2674"/>
  <c r="B52" i="2674"/>
  <c r="B53" i="2674"/>
  <c r="B54" i="2674"/>
  <c r="B55" i="2674"/>
  <c r="B56" i="2674"/>
  <c r="B57" i="2674"/>
  <c r="B58" i="2674"/>
  <c r="B59" i="2674"/>
  <c r="B60" i="2674"/>
  <c r="B61" i="2674"/>
  <c r="B62" i="2674"/>
  <c r="B63" i="2674"/>
  <c r="B64" i="2674"/>
  <c r="B65" i="2674"/>
  <c r="B66" i="2674"/>
  <c r="B67" i="2674"/>
  <c r="B68" i="2674"/>
  <c r="B69" i="2674"/>
  <c r="B70" i="2674"/>
  <c r="B71" i="2674"/>
  <c r="B72" i="2674"/>
  <c r="B73" i="2674"/>
  <c r="B74" i="2674"/>
  <c r="B75" i="2674"/>
  <c r="B76" i="2674"/>
  <c r="B77" i="2674"/>
  <c r="B78" i="2674"/>
  <c r="B79" i="2674"/>
  <c r="B80" i="2674"/>
  <c r="B81" i="2674"/>
  <c r="B82" i="2674"/>
  <c r="B83" i="2674"/>
  <c r="B84" i="2674"/>
  <c r="B85" i="2674"/>
  <c r="B86" i="2674"/>
  <c r="B87" i="2674"/>
  <c r="B88" i="2674"/>
  <c r="B89" i="2674"/>
  <c r="B90" i="2674"/>
  <c r="B91" i="2674"/>
  <c r="B92" i="2674"/>
  <c r="B93" i="2674"/>
  <c r="B94" i="2674"/>
  <c r="B95" i="2674"/>
  <c r="B96" i="2674"/>
  <c r="B97" i="2674"/>
  <c r="B98" i="2674"/>
  <c r="B99" i="2674"/>
  <c r="B100" i="2674"/>
  <c r="B101" i="2674"/>
  <c r="B102" i="2674"/>
  <c r="B103" i="2674"/>
  <c r="B104" i="2674"/>
  <c r="B105" i="2674"/>
  <c r="B106" i="2674"/>
  <c r="B107" i="2674"/>
  <c r="B108" i="2674"/>
  <c r="B109" i="2674"/>
  <c r="B110" i="2674"/>
  <c r="B111" i="2674"/>
  <c r="B112" i="2674"/>
  <c r="B113" i="2674"/>
  <c r="B114" i="2674"/>
  <c r="B115" i="2674"/>
  <c r="B116" i="2674"/>
  <c r="B117" i="2674"/>
  <c r="B118" i="2674"/>
  <c r="B119" i="2674"/>
  <c r="B120" i="2674"/>
  <c r="B121" i="2674"/>
  <c r="B122" i="2674"/>
  <c r="B123" i="2674"/>
  <c r="B124" i="2674"/>
  <c r="B125" i="2674"/>
  <c r="B126" i="2674"/>
  <c r="B127" i="2674"/>
  <c r="B128" i="2674"/>
  <c r="B129" i="2674"/>
  <c r="B130" i="2674"/>
  <c r="B131" i="2674"/>
  <c r="B132" i="2674"/>
  <c r="B133" i="2674"/>
  <c r="B134" i="2674"/>
  <c r="B135" i="2674"/>
  <c r="B136" i="2674"/>
  <c r="B137" i="2674"/>
  <c r="B138" i="2674"/>
  <c r="B139" i="2674"/>
  <c r="B140" i="2674"/>
  <c r="B141" i="2674"/>
  <c r="B142" i="2674"/>
  <c r="B143" i="2674"/>
  <c r="B144" i="2674"/>
  <c r="B145" i="2674"/>
  <c r="B146" i="2674"/>
  <c r="B147" i="2674"/>
  <c r="B148" i="2674"/>
  <c r="B149" i="2674"/>
  <c r="B150" i="2674"/>
  <c r="B151" i="2674"/>
  <c r="B152" i="2674"/>
  <c r="B153" i="2674"/>
  <c r="B154" i="2674"/>
  <c r="B155" i="2674"/>
  <c r="B156" i="2674"/>
  <c r="B157" i="2674"/>
  <c r="B158" i="2674"/>
  <c r="B159" i="2674"/>
  <c r="B160" i="2674"/>
  <c r="B161" i="2674"/>
  <c r="B162" i="2674"/>
  <c r="B163" i="2674"/>
  <c r="B164" i="2674"/>
  <c r="B165" i="2674"/>
  <c r="B166" i="2674"/>
  <c r="B167" i="2674"/>
  <c r="B168" i="2674"/>
  <c r="B169" i="2674"/>
  <c r="B170" i="2674"/>
  <c r="B171" i="2674"/>
  <c r="B172" i="2674"/>
  <c r="B173" i="2674"/>
  <c r="B174" i="2674"/>
  <c r="B175" i="2674"/>
  <c r="B176" i="2674"/>
  <c r="B177" i="2674"/>
  <c r="B178" i="2674"/>
  <c r="B179" i="2674"/>
  <c r="B180" i="2674"/>
  <c r="B181" i="2674"/>
  <c r="B182" i="2674"/>
  <c r="B183" i="2674"/>
  <c r="B184" i="2674"/>
  <c r="B185" i="2674"/>
  <c r="B186" i="2674"/>
  <c r="B187" i="2674"/>
  <c r="B188" i="2674"/>
  <c r="B189" i="2674"/>
  <c r="B190" i="2674"/>
  <c r="B191" i="2674"/>
  <c r="B192" i="2674"/>
  <c r="B193" i="2674"/>
  <c r="B194" i="2674"/>
  <c r="B195" i="2674"/>
  <c r="B196" i="2674"/>
  <c r="B197" i="2674"/>
  <c r="B198" i="2674"/>
  <c r="B199" i="2674"/>
  <c r="B200" i="2674"/>
  <c r="B201" i="2674"/>
  <c r="B202" i="2674"/>
  <c r="B203" i="2674"/>
  <c r="B204" i="2674"/>
  <c r="B205" i="2674"/>
  <c r="B206" i="2674"/>
  <c r="B207" i="2674"/>
  <c r="B208" i="2674"/>
  <c r="B209" i="2674"/>
  <c r="B210" i="2674"/>
  <c r="B211" i="2674"/>
  <c r="B212" i="2674"/>
  <c r="B213" i="2674"/>
  <c r="B214" i="2674"/>
  <c r="B215" i="2674"/>
  <c r="B216" i="2674"/>
  <c r="B217" i="2674"/>
  <c r="B218" i="2674"/>
  <c r="B219" i="2674"/>
  <c r="B220" i="2674"/>
  <c r="B221" i="2674"/>
  <c r="B222" i="2674"/>
  <c r="B223" i="2674"/>
  <c r="B224" i="2674"/>
  <c r="B225" i="2674"/>
  <c r="B226" i="2674"/>
  <c r="B227" i="2674"/>
  <c r="B228" i="2674"/>
  <c r="B229" i="2674"/>
  <c r="B230" i="2674"/>
  <c r="B231" i="2674"/>
  <c r="B232" i="2674"/>
  <c r="B233" i="2674"/>
  <c r="B234" i="2674"/>
  <c r="B235" i="2674"/>
  <c r="B236" i="2674"/>
  <c r="B237" i="2674"/>
  <c r="B238" i="2674"/>
  <c r="B239" i="2674"/>
  <c r="B240" i="2674"/>
  <c r="B241" i="2674"/>
  <c r="B242" i="2674"/>
  <c r="B243" i="2674"/>
  <c r="B244" i="2674"/>
  <c r="B245" i="2674"/>
  <c r="B246" i="2674"/>
  <c r="B247" i="2674"/>
  <c r="B248" i="2674"/>
  <c r="B249" i="2674"/>
  <c r="B250" i="2674"/>
  <c r="B251" i="2674"/>
  <c r="B252" i="2674"/>
  <c r="B253" i="2674"/>
  <c r="B254" i="2674"/>
  <c r="B255" i="2674"/>
  <c r="B256" i="2674"/>
  <c r="B257" i="2674"/>
  <c r="B258" i="2674"/>
  <c r="B259" i="2674"/>
  <c r="B260" i="2674"/>
  <c r="B261" i="2674"/>
  <c r="B262" i="2674"/>
  <c r="B263" i="2674"/>
  <c r="B264" i="2674"/>
  <c r="B265" i="2674"/>
  <c r="B266" i="2674"/>
  <c r="B267" i="2674"/>
  <c r="B268" i="2674"/>
  <c r="B269" i="2674"/>
  <c r="B270" i="2674"/>
  <c r="B271" i="2674"/>
  <c r="B272" i="2674"/>
  <c r="B273" i="2674"/>
  <c r="B274" i="2674"/>
  <c r="B275" i="2674"/>
  <c r="B276" i="2674"/>
  <c r="B277" i="2674"/>
  <c r="B278" i="2674"/>
  <c r="B279" i="2674"/>
  <c r="B280" i="2674"/>
  <c r="B281" i="2674"/>
  <c r="B282" i="2674"/>
  <c r="B283" i="2674"/>
  <c r="B284" i="2674"/>
  <c r="B285" i="2674"/>
  <c r="B286" i="2674"/>
  <c r="B287" i="2674"/>
  <c r="B288" i="2674"/>
  <c r="B289" i="2674"/>
  <c r="B290" i="2674"/>
  <c r="B291" i="2674"/>
  <c r="B292" i="2674"/>
  <c r="B293" i="2674"/>
  <c r="B294" i="2674"/>
  <c r="B295" i="2674"/>
  <c r="B296" i="2674"/>
  <c r="B297" i="2674"/>
  <c r="B298" i="2674"/>
  <c r="B299" i="2674"/>
  <c r="B300" i="2674"/>
  <c r="B301" i="2674"/>
  <c r="B302" i="2674"/>
  <c r="B303" i="2674"/>
  <c r="B304" i="2674"/>
  <c r="B305" i="2674"/>
  <c r="B306" i="2674"/>
  <c r="B307" i="2674"/>
  <c r="B308" i="2674"/>
  <c r="B309" i="2674"/>
  <c r="B310" i="2674"/>
  <c r="B311" i="2674"/>
  <c r="B312" i="2674"/>
  <c r="B313" i="2674"/>
  <c r="B314" i="2674"/>
  <c r="B315" i="2674"/>
  <c r="B316" i="2674"/>
  <c r="B317" i="2674"/>
  <c r="B318" i="2674"/>
  <c r="B319" i="2674"/>
  <c r="B320" i="2674"/>
  <c r="B321" i="2674"/>
  <c r="B322" i="2674"/>
  <c r="B323" i="2674"/>
  <c r="B324" i="2674"/>
  <c r="B325" i="2674"/>
  <c r="B326" i="2674"/>
  <c r="B327" i="2674"/>
  <c r="B328" i="2674"/>
  <c r="B329" i="2674"/>
  <c r="B330" i="2674"/>
  <c r="B331" i="2674"/>
  <c r="B332" i="2674"/>
  <c r="B333" i="2674"/>
  <c r="B334" i="2674"/>
  <c r="B335" i="2674"/>
  <c r="B336" i="2674"/>
  <c r="B337" i="2674"/>
  <c r="B338" i="2674"/>
  <c r="B339" i="2674"/>
  <c r="B340" i="2674"/>
  <c r="B341" i="2674"/>
  <c r="B342" i="2674"/>
  <c r="B343" i="2674"/>
  <c r="B344" i="2674"/>
  <c r="B345" i="2674"/>
  <c r="B346" i="2674"/>
  <c r="B347" i="2674"/>
  <c r="B348" i="2674"/>
  <c r="B349" i="2674"/>
  <c r="B350" i="2674"/>
  <c r="B351" i="2674"/>
  <c r="B352" i="2674"/>
  <c r="B353" i="2674"/>
  <c r="B354" i="2674"/>
  <c r="B355" i="2674"/>
  <c r="B356" i="2674"/>
  <c r="B357" i="2674"/>
  <c r="B358" i="2674"/>
  <c r="B359" i="2674"/>
  <c r="B360" i="2674"/>
  <c r="B361" i="2674"/>
  <c r="B362" i="2674"/>
  <c r="B363" i="2674"/>
  <c r="B364" i="2674"/>
  <c r="B365" i="2674"/>
  <c r="B366" i="2674"/>
  <c r="B367" i="2674"/>
  <c r="B368" i="2674"/>
  <c r="B369" i="2674"/>
  <c r="B370" i="2674"/>
  <c r="B371" i="2674"/>
  <c r="B372" i="2674"/>
  <c r="B373" i="2674"/>
  <c r="B374" i="2674"/>
  <c r="B375" i="2674"/>
  <c r="B376" i="2674"/>
  <c r="B377" i="2674"/>
  <c r="B378" i="2674"/>
  <c r="B379" i="2674"/>
  <c r="B380" i="2674"/>
  <c r="B381" i="2674"/>
  <c r="B382" i="2674"/>
  <c r="B383" i="2674"/>
  <c r="B384" i="2674"/>
  <c r="B385" i="2674"/>
  <c r="B386" i="2674"/>
  <c r="B387" i="2674"/>
  <c r="B388" i="2674"/>
  <c r="B389" i="2674"/>
  <c r="B390" i="2674"/>
  <c r="B391" i="2674"/>
  <c r="B392" i="2674"/>
  <c r="B393" i="2674"/>
  <c r="B394" i="2674"/>
  <c r="B395" i="2674"/>
  <c r="B396" i="2674"/>
  <c r="B397" i="2674"/>
  <c r="B398" i="2674"/>
  <c r="B399" i="2674"/>
  <c r="B400" i="2674"/>
  <c r="B401" i="2674"/>
  <c r="B402" i="2674"/>
  <c r="B403" i="2674"/>
  <c r="B404" i="2674"/>
  <c r="B405" i="2674"/>
  <c r="B406" i="2674"/>
  <c r="B407" i="2674"/>
  <c r="B408" i="2674"/>
  <c r="B409" i="2674"/>
  <c r="B410" i="2674"/>
  <c r="B411" i="2674"/>
  <c r="B412" i="2674"/>
  <c r="B413" i="2674"/>
  <c r="B414" i="2674"/>
  <c r="B415" i="2674"/>
  <c r="B416" i="2674"/>
  <c r="B417" i="2674"/>
  <c r="B418" i="2674"/>
  <c r="B419" i="2674"/>
  <c r="B420" i="2674"/>
  <c r="B421" i="2674"/>
  <c r="B422" i="2674"/>
  <c r="B423" i="2674"/>
  <c r="B424" i="2674"/>
  <c r="B425" i="2674"/>
  <c r="B426" i="2674"/>
  <c r="B427" i="2674"/>
  <c r="B428" i="2674"/>
  <c r="B429" i="2674"/>
  <c r="B430" i="2674"/>
  <c r="B431" i="2674"/>
  <c r="B432" i="2674"/>
  <c r="B433" i="2674"/>
  <c r="B434" i="2674"/>
  <c r="B435" i="2674"/>
  <c r="B436" i="2674"/>
  <c r="B437" i="2674"/>
  <c r="B438" i="2674"/>
  <c r="B439" i="2674"/>
  <c r="B440" i="2674"/>
  <c r="B441" i="2674"/>
  <c r="B442" i="2674"/>
  <c r="B443" i="2674"/>
  <c r="B444" i="2674"/>
  <c r="B445" i="2674"/>
  <c r="B446" i="2674"/>
  <c r="B447" i="2674"/>
  <c r="B448" i="2674"/>
  <c r="B449" i="2674"/>
  <c r="B450" i="2674"/>
  <c r="B451" i="2674"/>
  <c r="B452" i="2674"/>
  <c r="B453" i="2674"/>
  <c r="B454" i="2674"/>
  <c r="B455" i="2674"/>
  <c r="B456" i="2674"/>
  <c r="B457" i="2674"/>
  <c r="B458" i="2674"/>
  <c r="B459" i="2674"/>
  <c r="B460" i="2674"/>
  <c r="B461" i="2674"/>
  <c r="B462" i="2674"/>
  <c r="B463" i="2674"/>
  <c r="B464" i="2674"/>
  <c r="B465" i="2674"/>
  <c r="B466" i="2674"/>
  <c r="B467" i="2674"/>
  <c r="B468" i="2674"/>
  <c r="B469" i="2674"/>
  <c r="B470" i="2674"/>
  <c r="B471" i="2674"/>
  <c r="B472" i="2674"/>
  <c r="B473" i="2674"/>
  <c r="B474" i="2674"/>
  <c r="B475" i="2674"/>
  <c r="B476" i="2674"/>
  <c r="B477" i="2674"/>
  <c r="B478" i="2674"/>
  <c r="B479" i="2674"/>
  <c r="B480" i="2674"/>
  <c r="B481" i="2674"/>
  <c r="B482" i="2674"/>
  <c r="B483" i="2674"/>
  <c r="B484" i="2674"/>
  <c r="B485" i="2674"/>
  <c r="B486" i="2674"/>
  <c r="B487" i="2674"/>
  <c r="B488" i="2674"/>
  <c r="B489" i="2674"/>
  <c r="B490" i="2674"/>
  <c r="B491" i="2674"/>
  <c r="B492" i="2674"/>
  <c r="B493" i="2674"/>
  <c r="B494" i="2674"/>
  <c r="B495" i="2674"/>
  <c r="B496" i="2674"/>
  <c r="B497" i="2674"/>
  <c r="B498" i="2674"/>
  <c r="B499" i="2674"/>
  <c r="B500" i="2674"/>
  <c r="B501" i="2674"/>
  <c r="B502" i="2674"/>
  <c r="B503" i="2674"/>
  <c r="B504" i="2674"/>
  <c r="B505" i="2674"/>
  <c r="B506" i="2674"/>
  <c r="B507" i="2674"/>
  <c r="B508" i="2674"/>
  <c r="B509" i="2674"/>
  <c r="B510" i="2674"/>
  <c r="B511" i="2674"/>
  <c r="B512" i="2674"/>
  <c r="B513" i="2674"/>
  <c r="B514" i="2674"/>
  <c r="B515" i="2674"/>
  <c r="B516" i="2674"/>
  <c r="B517" i="2674"/>
  <c r="B518" i="2674"/>
  <c r="B519" i="2674"/>
  <c r="B520" i="2674"/>
  <c r="B521" i="2674"/>
  <c r="B522" i="2674"/>
  <c r="B523" i="2674"/>
  <c r="B524" i="2674"/>
  <c r="B525" i="2674"/>
  <c r="B526" i="2674"/>
  <c r="B527" i="2674"/>
  <c r="B528" i="2674"/>
  <c r="B529" i="2674"/>
  <c r="B530" i="2674"/>
  <c r="B531" i="2674"/>
  <c r="B532" i="2674"/>
  <c r="B533" i="2674"/>
  <c r="B534" i="2674"/>
  <c r="B535" i="2674"/>
  <c r="B536" i="2674"/>
  <c r="B537" i="2674"/>
  <c r="B538" i="2674"/>
  <c r="B539" i="2674"/>
  <c r="B540" i="2674"/>
  <c r="B541" i="2674"/>
  <c r="B542" i="2674"/>
  <c r="B543" i="2674"/>
  <c r="B544" i="2674"/>
  <c r="B545" i="2674"/>
  <c r="B546" i="2674"/>
  <c r="B547" i="2674"/>
  <c r="B548" i="2674"/>
  <c r="B549" i="2674"/>
  <c r="B550" i="2674"/>
  <c r="B551" i="2674"/>
  <c r="B552" i="2674"/>
  <c r="B553" i="2674"/>
  <c r="B554" i="2674"/>
  <c r="B555" i="2674"/>
  <c r="B556" i="2674"/>
  <c r="B557" i="2674"/>
  <c r="B558" i="2674"/>
  <c r="B559" i="2674"/>
  <c r="B560" i="2674"/>
  <c r="B561" i="2674"/>
  <c r="B562" i="2674"/>
  <c r="B563" i="2674"/>
  <c r="B564" i="2674"/>
  <c r="B565" i="2674"/>
  <c r="B566" i="2674"/>
  <c r="B567" i="2674"/>
  <c r="B568" i="2674"/>
  <c r="B569" i="2674"/>
  <c r="B570" i="2674"/>
  <c r="B571" i="2674"/>
  <c r="B572" i="2674"/>
  <c r="B573" i="2674"/>
  <c r="B574" i="2674"/>
  <c r="B575" i="2674"/>
  <c r="B576" i="2674"/>
  <c r="B577" i="2674"/>
  <c r="B578" i="2674"/>
  <c r="B579" i="2674"/>
  <c r="B580" i="2674"/>
  <c r="B581" i="2674"/>
  <c r="B582" i="2674"/>
  <c r="B583" i="2674"/>
  <c r="B584" i="2674"/>
  <c r="B585" i="2674"/>
  <c r="B586" i="2674"/>
  <c r="B587" i="2674"/>
  <c r="B588" i="2674"/>
  <c r="B589" i="2674"/>
  <c r="B590" i="2674"/>
  <c r="B591" i="2674"/>
  <c r="B592" i="2674"/>
  <c r="B593" i="2674"/>
  <c r="B594" i="2674"/>
  <c r="B595" i="2674"/>
  <c r="B596" i="2674"/>
  <c r="B597" i="2674"/>
  <c r="B598" i="2674"/>
  <c r="B599" i="2674"/>
  <c r="B600" i="2674"/>
  <c r="B601" i="2674"/>
  <c r="B602" i="2674"/>
  <c r="B603" i="2674"/>
  <c r="B604" i="2674"/>
  <c r="B605" i="2674"/>
  <c r="B606" i="2674"/>
  <c r="B607" i="2674"/>
  <c r="B608" i="2674"/>
  <c r="B609" i="2674"/>
  <c r="B610" i="2674"/>
  <c r="B611" i="2674"/>
  <c r="B612" i="2674"/>
  <c r="B613" i="2674"/>
  <c r="B614" i="2674"/>
  <c r="B615" i="2674"/>
  <c r="B616" i="2674"/>
  <c r="B617" i="2674"/>
  <c r="B618" i="2674"/>
  <c r="B619" i="2674"/>
  <c r="B620" i="2674"/>
  <c r="B621" i="2674"/>
  <c r="B622" i="2674"/>
  <c r="B623" i="2674"/>
  <c r="B624" i="2674"/>
  <c r="B625" i="2674"/>
  <c r="B626" i="2674"/>
  <c r="B627" i="2674"/>
  <c r="B628" i="2674"/>
  <c r="B629" i="2674"/>
  <c r="B630" i="2674"/>
  <c r="B631" i="2674"/>
  <c r="B632" i="2674"/>
  <c r="B633" i="2674"/>
  <c r="B634" i="2674"/>
  <c r="B635" i="2674"/>
  <c r="B636" i="2674"/>
  <c r="B637" i="2674"/>
  <c r="B638" i="2674"/>
  <c r="B639" i="2674"/>
  <c r="B640" i="2674"/>
  <c r="B641" i="2674"/>
  <c r="B642" i="2674"/>
  <c r="B643" i="2674"/>
  <c r="B644" i="2674"/>
  <c r="B645" i="2674"/>
  <c r="B646" i="2674"/>
  <c r="B647" i="2674"/>
  <c r="B648" i="2674"/>
  <c r="B649" i="2674"/>
  <c r="B650" i="2674"/>
  <c r="B651" i="2674"/>
  <c r="B652" i="2674"/>
  <c r="B653" i="2674"/>
  <c r="B654" i="2674"/>
  <c r="B655" i="2674"/>
  <c r="B656" i="2674"/>
  <c r="B657" i="2674"/>
  <c r="B658" i="2674"/>
  <c r="B659" i="2674"/>
  <c r="B660" i="2674"/>
  <c r="B661" i="2674"/>
  <c r="B662" i="2674"/>
  <c r="B663" i="2674"/>
  <c r="B664" i="2674"/>
  <c r="B665" i="2674"/>
  <c r="B666" i="2674"/>
  <c r="B667" i="2674"/>
  <c r="B668" i="2674"/>
  <c r="B669" i="2674"/>
  <c r="B670" i="2674"/>
  <c r="B671" i="2674"/>
  <c r="B672" i="2674"/>
  <c r="B673" i="2674"/>
  <c r="B674" i="2674"/>
  <c r="B675" i="2674"/>
  <c r="B676" i="2674"/>
  <c r="B677" i="2674"/>
  <c r="B678" i="2674"/>
  <c r="B679" i="2674"/>
  <c r="B680" i="2674"/>
  <c r="B681" i="2674"/>
  <c r="B682" i="2674"/>
  <c r="B683" i="2674"/>
  <c r="B684" i="2674"/>
  <c r="B685" i="2674"/>
  <c r="B686" i="2674"/>
  <c r="B687" i="2674"/>
  <c r="B688" i="2674"/>
  <c r="B689" i="2674"/>
  <c r="B690" i="2674"/>
  <c r="B691" i="2674"/>
  <c r="B692" i="2674"/>
  <c r="B693" i="2674"/>
  <c r="B694" i="2674"/>
  <c r="B695" i="2674"/>
  <c r="B696" i="2674"/>
  <c r="B697" i="2674"/>
  <c r="B698" i="2674"/>
  <c r="B699" i="2674"/>
  <c r="B700" i="2674"/>
  <c r="B701" i="2674"/>
  <c r="B702" i="2674"/>
  <c r="B703" i="2674"/>
  <c r="B704" i="2674"/>
  <c r="B705" i="2674"/>
  <c r="B706" i="2674"/>
  <c r="B707" i="2674"/>
  <c r="B708" i="2674"/>
  <c r="B709" i="2674"/>
  <c r="B710" i="2674"/>
  <c r="B711" i="2674"/>
  <c r="B712" i="2674"/>
  <c r="B713" i="2674"/>
  <c r="B714" i="2674"/>
  <c r="B715" i="2674"/>
  <c r="B716" i="2674"/>
  <c r="B717" i="2674"/>
  <c r="B718" i="2674"/>
  <c r="B719" i="2674"/>
  <c r="B720" i="2674"/>
  <c r="B721" i="2674"/>
  <c r="B722" i="2674"/>
  <c r="B723" i="2674"/>
  <c r="B724" i="2674"/>
  <c r="B725" i="2674"/>
  <c r="B726" i="2674"/>
  <c r="B727" i="2674"/>
  <c r="B728" i="2674"/>
  <c r="B729" i="2674"/>
  <c r="B730" i="2674"/>
  <c r="B731" i="2674"/>
  <c r="B732" i="2674"/>
  <c r="B733" i="2674"/>
  <c r="B734" i="2674"/>
  <c r="B735" i="2674"/>
  <c r="B736" i="2674"/>
  <c r="B737" i="2674"/>
  <c r="B738" i="2674"/>
  <c r="B739" i="2674"/>
  <c r="B740" i="2674"/>
  <c r="B741" i="2674"/>
  <c r="B742" i="2674"/>
  <c r="B743" i="2674"/>
  <c r="B744" i="2674"/>
  <c r="B745" i="2674"/>
  <c r="B746" i="2674"/>
  <c r="B747" i="2674"/>
  <c r="B748" i="2674"/>
  <c r="B749" i="2674"/>
  <c r="B750" i="2674"/>
  <c r="B751" i="2674"/>
  <c r="B752" i="2674"/>
  <c r="B753" i="2674"/>
  <c r="B754" i="2674"/>
  <c r="B755" i="2674"/>
  <c r="B756" i="2674"/>
  <c r="B757" i="2674"/>
  <c r="B758" i="2674"/>
  <c r="B759" i="2674"/>
  <c r="B760" i="2674"/>
  <c r="B761" i="2674"/>
  <c r="B762" i="2674"/>
  <c r="B763" i="2674"/>
  <c r="B764" i="2674"/>
  <c r="B765" i="2674"/>
  <c r="B766" i="2674"/>
  <c r="B767" i="2674"/>
  <c r="B768" i="2674"/>
  <c r="B769" i="2674"/>
  <c r="B770" i="2674"/>
  <c r="B771" i="2674"/>
  <c r="B772" i="2674"/>
  <c r="B773" i="2674"/>
  <c r="B774" i="2674"/>
  <c r="B775" i="2674"/>
  <c r="B776" i="2674"/>
  <c r="B777" i="2674"/>
  <c r="B778" i="2674"/>
  <c r="B779" i="2674"/>
  <c r="B780" i="2674"/>
  <c r="B781" i="2674"/>
  <c r="B782" i="2674"/>
  <c r="B783" i="2674"/>
  <c r="B784" i="2674"/>
  <c r="B785" i="2674"/>
  <c r="B786" i="2674"/>
  <c r="B787" i="2674"/>
  <c r="B788" i="2674"/>
  <c r="B789" i="2674"/>
  <c r="B790" i="2674"/>
  <c r="B791" i="2674"/>
  <c r="B792" i="2674"/>
  <c r="B793" i="2674"/>
  <c r="B794" i="2674"/>
  <c r="B795" i="2674"/>
  <c r="B796" i="2674"/>
  <c r="B797" i="2674"/>
  <c r="B798" i="2674"/>
  <c r="B799" i="2674"/>
  <c r="B800" i="2674"/>
  <c r="B801" i="2674"/>
  <c r="B802" i="2674"/>
  <c r="B803" i="2674"/>
  <c r="B804" i="2674"/>
  <c r="B805" i="2674"/>
  <c r="B806" i="2674"/>
  <c r="B807" i="2674"/>
  <c r="B808" i="2674"/>
  <c r="B809" i="2674"/>
  <c r="B810" i="2674"/>
  <c r="B811" i="2674"/>
  <c r="B812" i="2674"/>
  <c r="B813" i="2674"/>
  <c r="B814" i="2674"/>
  <c r="B815" i="2674"/>
  <c r="B816" i="2674"/>
  <c r="B817" i="2674"/>
  <c r="B818" i="2674"/>
  <c r="B819" i="2674"/>
  <c r="B820" i="2674"/>
  <c r="B821" i="2674"/>
  <c r="B822" i="2674"/>
  <c r="B823" i="2674"/>
  <c r="B824" i="2674"/>
  <c r="B825" i="2674"/>
  <c r="B826" i="2674"/>
  <c r="B827" i="2674"/>
  <c r="B828" i="2674"/>
  <c r="B829" i="2674"/>
  <c r="B830" i="2674"/>
  <c r="B831" i="2674"/>
  <c r="B832" i="2674"/>
  <c r="B833" i="2674"/>
  <c r="B834" i="2674"/>
  <c r="B835" i="2674"/>
  <c r="B836" i="2674"/>
  <c r="B837" i="2674"/>
  <c r="B838" i="2674"/>
  <c r="B839" i="2674"/>
  <c r="B840" i="2674"/>
  <c r="B841" i="2674"/>
  <c r="B842" i="2674"/>
  <c r="B843" i="2674"/>
  <c r="B844" i="2674"/>
  <c r="B845" i="2674"/>
  <c r="B846" i="2674"/>
  <c r="B847" i="2674"/>
  <c r="B848" i="2674"/>
  <c r="B849" i="2674"/>
  <c r="B850" i="2674"/>
  <c r="B851" i="2674"/>
  <c r="B852" i="2674"/>
  <c r="B853" i="2674"/>
  <c r="B854" i="2674"/>
  <c r="B855" i="2674"/>
  <c r="B856" i="2674"/>
  <c r="B857" i="2674"/>
  <c r="B858" i="2674"/>
  <c r="B859" i="2674"/>
  <c r="B860" i="2674"/>
  <c r="B861" i="2674"/>
  <c r="B862" i="2674"/>
  <c r="B863" i="2674"/>
  <c r="B864" i="2674"/>
  <c r="B865" i="2674"/>
  <c r="B866" i="2674"/>
  <c r="B867" i="2674"/>
  <c r="B868" i="2674"/>
  <c r="B869" i="2674"/>
  <c r="B870" i="2674"/>
  <c r="B871" i="2674"/>
  <c r="B872" i="2674"/>
  <c r="B873" i="2674"/>
  <c r="B874" i="2674"/>
  <c r="B875" i="2674"/>
  <c r="B876" i="2674"/>
  <c r="B877" i="2674"/>
  <c r="B878" i="2674"/>
  <c r="B879" i="2674"/>
  <c r="B880" i="2674"/>
  <c r="B881" i="2674"/>
  <c r="B882" i="2674"/>
  <c r="B883" i="2674"/>
  <c r="B884" i="2674"/>
  <c r="B885" i="2674"/>
  <c r="B886" i="2674"/>
  <c r="B887" i="2674"/>
  <c r="B888" i="2674"/>
  <c r="B889" i="2674"/>
  <c r="B890" i="2674"/>
  <c r="B891" i="2674"/>
  <c r="B892" i="2674"/>
  <c r="B893" i="2674"/>
  <c r="B894" i="2674"/>
  <c r="B895" i="2674"/>
  <c r="B896" i="2674"/>
  <c r="B897" i="2674"/>
  <c r="B898" i="2674"/>
  <c r="B899" i="2674"/>
  <c r="B900" i="2674"/>
  <c r="B901" i="2674"/>
  <c r="B902" i="2674"/>
  <c r="B903" i="2674"/>
  <c r="B904" i="2674"/>
  <c r="B905" i="2674"/>
  <c r="B906" i="2674"/>
  <c r="B907" i="2674"/>
  <c r="B908" i="2674"/>
  <c r="B909" i="2674"/>
  <c r="B910" i="2674"/>
  <c r="B911" i="2674"/>
  <c r="B912" i="2674"/>
  <c r="B913" i="2674"/>
  <c r="B914" i="2674"/>
  <c r="B915" i="2674"/>
  <c r="B916" i="2674"/>
  <c r="B917" i="2674"/>
  <c r="B918" i="2674"/>
  <c r="B919" i="2674"/>
  <c r="B920" i="2674"/>
  <c r="B921" i="2674"/>
  <c r="B922" i="2674"/>
  <c r="B923" i="2674"/>
  <c r="B924" i="2674"/>
  <c r="B925" i="2674"/>
  <c r="B926" i="2674"/>
  <c r="B927" i="2674"/>
  <c r="B928" i="2674"/>
  <c r="B929" i="2674"/>
  <c r="B930" i="2674"/>
  <c r="B931" i="2674"/>
  <c r="B932" i="2674"/>
  <c r="B933" i="2674"/>
  <c r="B934" i="2674"/>
  <c r="B935" i="2674"/>
  <c r="B936" i="2674"/>
  <c r="B937" i="2674"/>
  <c r="B938" i="2674"/>
  <c r="B939" i="2674"/>
  <c r="B940" i="2674"/>
  <c r="B941" i="2674"/>
  <c r="B942" i="2674"/>
  <c r="B943" i="2674"/>
  <c r="B944" i="2674"/>
  <c r="B945" i="2674"/>
  <c r="B946" i="2674"/>
  <c r="B947" i="2674"/>
  <c r="B948" i="2674"/>
  <c r="B949" i="2674"/>
  <c r="B950" i="2674"/>
  <c r="B951" i="2674"/>
  <c r="B952" i="2674"/>
  <c r="B953" i="2674"/>
  <c r="B954" i="2674"/>
  <c r="B955" i="2674"/>
  <c r="B956" i="2674"/>
  <c r="B957" i="2674"/>
  <c r="B958" i="2674"/>
  <c r="B959" i="2674"/>
  <c r="B960" i="2674"/>
  <c r="B961" i="2674"/>
  <c r="B962" i="2674"/>
  <c r="B963" i="2674"/>
  <c r="B964" i="2674"/>
  <c r="B965" i="2674"/>
  <c r="B966" i="2674"/>
  <c r="B967" i="2674"/>
  <c r="B968" i="2674"/>
  <c r="B969" i="2674"/>
  <c r="B970" i="2674"/>
  <c r="B971" i="2674"/>
  <c r="B972" i="2674"/>
  <c r="B973" i="2674"/>
  <c r="B974" i="2674"/>
  <c r="B975" i="2674"/>
  <c r="B976" i="2674"/>
  <c r="B977" i="2674"/>
  <c r="B978" i="2674"/>
  <c r="B979" i="2674"/>
  <c r="B980" i="2674"/>
  <c r="B981" i="2674"/>
  <c r="B982" i="2674"/>
  <c r="B983" i="2674"/>
  <c r="B984" i="2674"/>
  <c r="B985" i="2674"/>
  <c r="B986" i="2674"/>
  <c r="B987" i="2674"/>
  <c r="B988" i="2674"/>
  <c r="B989" i="2674"/>
  <c r="B990" i="2674"/>
  <c r="B991" i="2674"/>
  <c r="B992" i="2674"/>
  <c r="B993" i="2674"/>
  <c r="B994" i="2674"/>
  <c r="B995" i="2674"/>
  <c r="B996" i="2674"/>
  <c r="B997" i="2674"/>
  <c r="B998" i="2674"/>
  <c r="B999" i="2674"/>
  <c r="B1000" i="2674"/>
  <c r="B1001" i="2674"/>
  <c r="B1002" i="2674"/>
  <c r="B1003" i="2674"/>
  <c r="B1004" i="2674"/>
  <c r="B1005" i="2674"/>
  <c r="B1006" i="2674"/>
  <c r="B1007" i="2674"/>
  <c r="B1008" i="2674"/>
  <c r="B1009" i="2674"/>
  <c r="B1010" i="2674"/>
  <c r="B1011" i="2674"/>
  <c r="B1012" i="2674"/>
  <c r="B1013" i="2674"/>
  <c r="B1014" i="2674"/>
  <c r="B1015" i="2674"/>
  <c r="B1016" i="2674"/>
  <c r="B1017" i="2674"/>
  <c r="B1018" i="2674"/>
  <c r="B1019" i="2674"/>
  <c r="B1020" i="2674"/>
  <c r="B1021" i="2674"/>
  <c r="B1022" i="2674"/>
  <c r="B1023" i="2674"/>
  <c r="B1024" i="2674"/>
  <c r="B1025" i="2674"/>
  <c r="B1026" i="2674"/>
  <c r="B1027" i="2674"/>
  <c r="B1028" i="2674"/>
  <c r="B1029" i="2674"/>
  <c r="B1030" i="2674"/>
  <c r="B1031" i="2674"/>
  <c r="B1032" i="2674"/>
  <c r="B1033" i="2674"/>
  <c r="B1034" i="2674"/>
  <c r="B1035" i="2674"/>
  <c r="B1036" i="2674"/>
  <c r="B1037" i="2674"/>
  <c r="B1038" i="2674"/>
  <c r="B1039" i="2674"/>
  <c r="B1040" i="2674"/>
  <c r="B1041" i="2674"/>
  <c r="B1042" i="2674"/>
  <c r="B1043" i="2674"/>
  <c r="B1044" i="2674"/>
  <c r="B1045" i="2674"/>
  <c r="B1046" i="2674"/>
  <c r="B1047" i="2674"/>
  <c r="B1048" i="2674"/>
  <c r="B1049" i="2674"/>
  <c r="B1050" i="2674"/>
  <c r="B1051" i="2674"/>
  <c r="B1052" i="2674"/>
  <c r="B1053" i="2674"/>
  <c r="B1054" i="2674"/>
  <c r="B1055" i="2674"/>
  <c r="B1056" i="2674"/>
  <c r="B1057" i="2674"/>
  <c r="B1058" i="2674"/>
  <c r="B1059" i="2674"/>
  <c r="B1060" i="2674"/>
  <c r="B1061" i="2674"/>
  <c r="B1062" i="2674"/>
  <c r="B1063" i="2674"/>
  <c r="B1064" i="2674"/>
  <c r="B1065" i="2674"/>
  <c r="B1066" i="2674"/>
  <c r="B1067" i="2674"/>
  <c r="B1068" i="2674"/>
  <c r="B1069" i="2674"/>
  <c r="B1070" i="2674"/>
  <c r="B1071" i="2674"/>
  <c r="B1072" i="2674"/>
  <c r="B1073" i="2674"/>
  <c r="B1074" i="2674"/>
  <c r="B1075" i="2674"/>
  <c r="B1076" i="2674"/>
  <c r="B1077" i="2674"/>
  <c r="B1078" i="2674"/>
  <c r="B1079" i="2674"/>
  <c r="B1080" i="2674"/>
  <c r="B1081" i="2674"/>
  <c r="B1082" i="2674"/>
  <c r="B1083" i="2674"/>
  <c r="B1084" i="2674"/>
  <c r="B1085" i="2674"/>
  <c r="B1086" i="2674"/>
  <c r="B1087" i="2674"/>
  <c r="B1088" i="2674"/>
  <c r="B1089" i="2674"/>
  <c r="B1090" i="2674"/>
  <c r="B1091" i="2674"/>
  <c r="B1092" i="2674"/>
  <c r="B1093" i="2674"/>
  <c r="B1094" i="2674"/>
  <c r="B1095" i="2674"/>
  <c r="B1096" i="2674"/>
  <c r="B1097" i="2674"/>
  <c r="B1098" i="2674"/>
  <c r="B1099" i="2674"/>
  <c r="B1100" i="2674"/>
  <c r="B1101" i="2674"/>
  <c r="B1102" i="2674"/>
  <c r="B1103" i="2674"/>
  <c r="B1104" i="2674"/>
  <c r="B1105" i="2674"/>
  <c r="B1106" i="2674"/>
  <c r="B1107" i="2674"/>
  <c r="B1108" i="2674"/>
  <c r="B1109" i="2674"/>
  <c r="B1110" i="2674"/>
  <c r="B1111" i="2674"/>
  <c r="B1112" i="2674"/>
  <c r="B1113" i="2674"/>
  <c r="B1114" i="2674"/>
  <c r="B1115" i="2674"/>
  <c r="B1116" i="2674"/>
  <c r="B1117" i="2674"/>
  <c r="B1118" i="2674"/>
  <c r="B1119" i="2674"/>
  <c r="B1120" i="2674"/>
  <c r="B1121" i="2674"/>
  <c r="B1122" i="2674"/>
  <c r="B1123" i="2674"/>
  <c r="B1124" i="2674"/>
  <c r="B1125" i="2674"/>
  <c r="B1126" i="2674"/>
  <c r="B1127" i="2674"/>
  <c r="B1128" i="2674"/>
  <c r="B1129" i="2674"/>
  <c r="B1130" i="2674"/>
  <c r="B1131" i="2674"/>
  <c r="B1132" i="2674"/>
  <c r="B1133" i="2674"/>
  <c r="B1134" i="2674"/>
  <c r="B1135" i="2674"/>
  <c r="B1136" i="2674"/>
  <c r="B1137" i="2674"/>
  <c r="B1138" i="2674"/>
  <c r="B1139" i="2674"/>
  <c r="B1140" i="2674"/>
  <c r="B1141" i="2674"/>
  <c r="B1142" i="2674"/>
  <c r="B1143" i="2674"/>
  <c r="B1144" i="2674"/>
  <c r="B1145" i="2674"/>
  <c r="B1146" i="2674"/>
  <c r="B1147" i="2674"/>
  <c r="B1148" i="2674"/>
  <c r="B1149" i="2674"/>
  <c r="B1150" i="2674"/>
  <c r="B1151" i="2674"/>
  <c r="B1152" i="2674"/>
  <c r="B1153" i="2674"/>
  <c r="B1154" i="2674"/>
  <c r="B1155" i="2674"/>
  <c r="B1156" i="2674"/>
  <c r="B1157" i="2674"/>
  <c r="B1158" i="2674"/>
  <c r="B1159" i="2674"/>
  <c r="B1160" i="2674"/>
  <c r="B1161" i="2674"/>
  <c r="B1162" i="2674"/>
  <c r="B1163" i="2674"/>
  <c r="B1164" i="2674"/>
  <c r="B1165" i="2674"/>
  <c r="B1166" i="2674"/>
  <c r="B1167" i="2674"/>
  <c r="B1168" i="2674"/>
  <c r="B1169" i="2674"/>
  <c r="B1170" i="2674"/>
  <c r="B1171" i="2674"/>
  <c r="B1172" i="2674"/>
  <c r="B1173" i="2674"/>
  <c r="B1174" i="2674"/>
  <c r="B1175" i="2674"/>
  <c r="B1176" i="2674"/>
  <c r="B1177" i="2674"/>
  <c r="B1178" i="2674"/>
  <c r="B1179" i="2674"/>
  <c r="B1180" i="2674"/>
  <c r="B1181" i="2674"/>
  <c r="B1182" i="2674"/>
  <c r="B1183" i="2674"/>
  <c r="B1184" i="2674"/>
  <c r="B1185" i="2674"/>
  <c r="B1186" i="2674"/>
  <c r="B1187" i="2674"/>
  <c r="B1188" i="2674"/>
  <c r="B1189" i="2674"/>
  <c r="B1190" i="2674"/>
  <c r="B1191" i="2674"/>
  <c r="B1192" i="2674"/>
  <c r="B1193" i="2674"/>
  <c r="B1194" i="2674"/>
  <c r="B1195" i="2674"/>
  <c r="B1196" i="2674"/>
  <c r="B1197" i="2674"/>
  <c r="B1198" i="2674"/>
  <c r="B1199" i="2674"/>
  <c r="B1200" i="2674"/>
  <c r="B1201" i="2674"/>
  <c r="B1202" i="2674"/>
  <c r="B1203" i="2674"/>
  <c r="B1204" i="2674"/>
  <c r="B1205" i="2674"/>
  <c r="B1206" i="2674"/>
  <c r="B1207" i="2674"/>
  <c r="B1208" i="2674"/>
  <c r="B1209" i="2674"/>
  <c r="B1210" i="2674"/>
  <c r="B1211" i="2674"/>
  <c r="B1212" i="2674"/>
  <c r="B1213" i="2674"/>
  <c r="B1214" i="2674"/>
  <c r="B1215" i="2674"/>
  <c r="B1216" i="2674"/>
  <c r="B1217" i="2674"/>
  <c r="B1218" i="2674"/>
  <c r="B1219" i="2674"/>
  <c r="B1220" i="2674"/>
  <c r="B1221" i="2674"/>
  <c r="B1222" i="2674"/>
  <c r="B1223" i="2674"/>
  <c r="B1224" i="2674"/>
  <c r="B1225" i="2674"/>
  <c r="B1226" i="2674"/>
  <c r="B1227" i="2674"/>
  <c r="B1228" i="2674"/>
  <c r="B1229" i="2674"/>
  <c r="B1230" i="2674"/>
  <c r="B1231" i="2674"/>
  <c r="B1232" i="2674"/>
  <c r="B1233" i="2674"/>
  <c r="B1234" i="2674"/>
  <c r="B1235" i="2674"/>
  <c r="B1236" i="2674"/>
  <c r="B1237" i="2674"/>
  <c r="B1238" i="2674"/>
  <c r="B1239" i="2674"/>
  <c r="B1240" i="2674"/>
  <c r="B1241" i="2674"/>
  <c r="B1242" i="2674"/>
  <c r="B1243" i="2674"/>
  <c r="B1244" i="2674"/>
  <c r="B1245" i="2674"/>
  <c r="B1246" i="2674"/>
  <c r="B1247" i="2674"/>
  <c r="B1248" i="2674"/>
  <c r="B1249" i="2674"/>
  <c r="B1250" i="2674"/>
  <c r="B1251" i="2674"/>
  <c r="B1252" i="2674"/>
  <c r="B1253" i="2674"/>
  <c r="B1254" i="2674"/>
  <c r="B1255" i="2674"/>
  <c r="B1256" i="2674"/>
  <c r="B1257" i="2674"/>
  <c r="B1258" i="2674"/>
  <c r="B1259" i="2674"/>
  <c r="B1260" i="2674"/>
  <c r="B1261" i="2674"/>
  <c r="B1262" i="2674"/>
  <c r="B1263" i="2674"/>
  <c r="B1264" i="2674"/>
  <c r="B1265" i="2674"/>
  <c r="B1266" i="2674"/>
  <c r="B1267" i="2674"/>
  <c r="B1268" i="2674"/>
  <c r="B1269" i="2674"/>
  <c r="B1270" i="2674"/>
  <c r="B1271" i="2674"/>
  <c r="B1272" i="2674"/>
  <c r="B1273" i="2674"/>
  <c r="B1274" i="2674"/>
  <c r="B1275" i="2674"/>
  <c r="B1276" i="2674"/>
  <c r="B1277" i="2674"/>
  <c r="B1278" i="2674"/>
  <c r="B1279" i="2674"/>
  <c r="B1280" i="2674"/>
  <c r="B1281" i="2674"/>
  <c r="B1282" i="2674"/>
  <c r="B1283" i="2674"/>
  <c r="B1284" i="2674"/>
  <c r="B1285" i="2674"/>
  <c r="B1286" i="2674"/>
  <c r="B1287" i="2674"/>
  <c r="B1288" i="2674"/>
  <c r="B1289" i="2674"/>
  <c r="B1290" i="2674"/>
  <c r="B1291" i="2674"/>
  <c r="B1292" i="2674"/>
  <c r="B1293" i="2674"/>
  <c r="B1294" i="2674"/>
  <c r="B1295" i="2674"/>
  <c r="B1296" i="2674"/>
  <c r="B1297" i="2674"/>
  <c r="B1298" i="2674"/>
  <c r="B1299" i="2674"/>
  <c r="B1300" i="2674"/>
  <c r="B1301" i="2674"/>
  <c r="B1302" i="2674"/>
  <c r="B1303" i="2674"/>
  <c r="B1304" i="2674"/>
  <c r="B1305" i="2674"/>
  <c r="B1306" i="2674"/>
  <c r="B1307" i="2674"/>
  <c r="B1308" i="2674"/>
  <c r="B1309" i="2674"/>
  <c r="B1310" i="2674"/>
  <c r="B1311" i="2674"/>
  <c r="B1312" i="2674"/>
  <c r="B1313" i="2674"/>
  <c r="B1314" i="2674"/>
  <c r="B1315" i="2674"/>
  <c r="B1316" i="2674"/>
  <c r="B1317" i="2674"/>
  <c r="B1318" i="2674"/>
  <c r="B1319" i="2674"/>
  <c r="B1320" i="2674"/>
  <c r="B1321" i="2674"/>
  <c r="B1322" i="2674"/>
  <c r="B1323" i="2674"/>
  <c r="B1324" i="2674"/>
  <c r="B1325" i="2674"/>
  <c r="B1326" i="2674"/>
  <c r="B1327" i="2674"/>
  <c r="B1328" i="2674"/>
  <c r="B1329" i="2674"/>
  <c r="B1330" i="2674"/>
  <c r="B1331" i="2674"/>
  <c r="B1332" i="2674"/>
  <c r="B1333" i="2674"/>
  <c r="B1334" i="2674"/>
  <c r="B1335" i="2674"/>
  <c r="B1336" i="2674"/>
  <c r="B1337" i="2674"/>
  <c r="B1338" i="2674"/>
  <c r="B1339" i="2674"/>
  <c r="B1340" i="2674"/>
  <c r="B1341" i="2674"/>
  <c r="B1342" i="2674"/>
  <c r="B1343" i="2674"/>
  <c r="B1344" i="2674"/>
  <c r="B1345" i="2674"/>
  <c r="B1346" i="2674"/>
  <c r="B1347" i="2674"/>
  <c r="B1348" i="2674"/>
  <c r="B1349" i="2674"/>
  <c r="B1350" i="2674"/>
  <c r="B1351" i="2674"/>
  <c r="B1352" i="2674"/>
  <c r="B1353" i="2674"/>
  <c r="B1354" i="2674"/>
  <c r="B1355" i="2674"/>
  <c r="B1356" i="2674"/>
  <c r="B1357" i="2674"/>
  <c r="B1358" i="2674"/>
  <c r="B1359" i="2674"/>
  <c r="B1360" i="2674"/>
  <c r="B1361" i="2674"/>
  <c r="B1362" i="2674"/>
  <c r="B1363" i="2674"/>
  <c r="B1364" i="2674"/>
  <c r="B1365" i="2674"/>
  <c r="B1366" i="2674"/>
  <c r="B1367" i="2674"/>
  <c r="B1368" i="2674"/>
  <c r="B1369" i="2674"/>
  <c r="B1370" i="2674"/>
  <c r="B1371" i="2674"/>
  <c r="B1372" i="2674"/>
  <c r="B1373" i="2674"/>
  <c r="B1374" i="2674"/>
  <c r="B1375" i="2674"/>
  <c r="B1376" i="2674"/>
  <c r="B1377" i="2674"/>
  <c r="B1378" i="2674"/>
  <c r="B1379" i="2674"/>
  <c r="B1380" i="2674"/>
  <c r="B1381" i="2674"/>
  <c r="B1382" i="2674"/>
  <c r="B1383" i="2674"/>
  <c r="B1384" i="2674"/>
  <c r="B1385" i="2674"/>
  <c r="B1386" i="2674"/>
  <c r="B1387" i="2674"/>
  <c r="B1388" i="2674"/>
  <c r="B1389" i="2674"/>
  <c r="B1390" i="2674"/>
  <c r="B1391" i="2674"/>
  <c r="B1392" i="2674"/>
  <c r="B1393" i="2674"/>
  <c r="B1394" i="2674"/>
  <c r="B1395" i="2674"/>
  <c r="B1396" i="2674"/>
  <c r="B1397" i="2674"/>
  <c r="B1398" i="2674"/>
  <c r="B1399" i="2674"/>
  <c r="B1400" i="2674"/>
  <c r="B1401" i="2674"/>
  <c r="B1402" i="2674"/>
  <c r="B1403" i="2674"/>
  <c r="B1404" i="2674"/>
  <c r="B1405" i="2674"/>
  <c r="B1406" i="2674"/>
  <c r="B1407" i="2674"/>
  <c r="B1408" i="2674"/>
  <c r="B1409" i="2674"/>
  <c r="B1410" i="2674"/>
  <c r="B1411" i="2674"/>
  <c r="B1412" i="2674"/>
  <c r="B1413" i="2674"/>
  <c r="B1414" i="2674"/>
  <c r="B1415" i="2674"/>
  <c r="B1416" i="2674"/>
  <c r="B1417" i="2674"/>
  <c r="B1418" i="2674"/>
  <c r="B1419" i="2674"/>
  <c r="B1420" i="2674"/>
  <c r="B1421" i="2674"/>
  <c r="B1422" i="2674"/>
  <c r="B1423" i="2674"/>
  <c r="B1424" i="2674"/>
  <c r="B1425" i="2674"/>
  <c r="B1426" i="2674"/>
  <c r="B1427" i="2674"/>
  <c r="B1428" i="2674"/>
  <c r="B1429" i="2674"/>
  <c r="B1430" i="2674"/>
  <c r="B1431" i="2674"/>
  <c r="B1432" i="2674"/>
  <c r="B1433" i="2674"/>
  <c r="B1434" i="2674"/>
  <c r="B1435" i="2674"/>
  <c r="B1436" i="2674"/>
  <c r="B1437" i="2674"/>
  <c r="B1438" i="2674"/>
  <c r="B1439" i="2674"/>
  <c r="B1440" i="2674"/>
  <c r="B1441" i="2674"/>
  <c r="B1442" i="2674"/>
  <c r="B1443" i="2674"/>
  <c r="B1444" i="2674"/>
  <c r="B1445" i="2674"/>
  <c r="B1446" i="2674"/>
  <c r="B1447" i="2674"/>
  <c r="B1448" i="2674"/>
  <c r="B1449" i="2674"/>
  <c r="B1450" i="2674"/>
  <c r="B1451" i="2674"/>
  <c r="B1452" i="2674"/>
  <c r="B1453" i="2674"/>
  <c r="B1454" i="2674"/>
  <c r="B1455" i="2674"/>
  <c r="B1456" i="2674"/>
  <c r="B1457" i="2674"/>
  <c r="B1458" i="2674"/>
  <c r="B1459" i="2674"/>
  <c r="B1460" i="2674"/>
  <c r="B1461" i="2674"/>
  <c r="B1462" i="2674"/>
  <c r="B1463" i="2674"/>
  <c r="B1464" i="2674"/>
  <c r="B1465" i="2674"/>
  <c r="B1466" i="2674"/>
  <c r="B1467" i="2674"/>
  <c r="B1468" i="2674"/>
  <c r="B1469" i="2674"/>
  <c r="B1470" i="2674"/>
  <c r="B1471" i="2674"/>
  <c r="B1472" i="2674"/>
  <c r="B1473" i="2674"/>
  <c r="B1474" i="2674"/>
  <c r="B1475" i="2674"/>
  <c r="B1476" i="2674"/>
  <c r="B1477" i="2674"/>
  <c r="B1478" i="2674"/>
  <c r="B1479" i="2674"/>
  <c r="B1480" i="2674"/>
  <c r="B1481" i="2674"/>
  <c r="B1482" i="2674"/>
  <c r="B1483" i="2674"/>
  <c r="B1484" i="2674"/>
  <c r="B1485" i="2674"/>
  <c r="B1486" i="2674"/>
  <c r="B1487" i="2674"/>
  <c r="B1488" i="2674"/>
  <c r="B1489" i="2674"/>
  <c r="B1490" i="2674"/>
  <c r="B1491" i="2674"/>
  <c r="B1492" i="2674"/>
  <c r="B1493" i="2674"/>
  <c r="B1494" i="2674"/>
  <c r="B1495" i="2674"/>
  <c r="B1496" i="2674"/>
  <c r="B1497" i="2674"/>
  <c r="B1498" i="2674"/>
  <c r="B1499" i="2674"/>
  <c r="B1500" i="2674"/>
  <c r="B1501" i="2674"/>
  <c r="B1502" i="2674"/>
  <c r="B1503" i="2674"/>
  <c r="B1504" i="2674"/>
  <c r="B1505" i="2674"/>
  <c r="B1506" i="2674"/>
  <c r="B1507" i="2674"/>
  <c r="B1508" i="2674"/>
  <c r="B1509" i="2674"/>
  <c r="B1510" i="2674"/>
  <c r="B1511" i="2674"/>
  <c r="B1512" i="2674"/>
  <c r="B1513" i="2674"/>
  <c r="B1514" i="2674"/>
  <c r="B1515" i="2674"/>
  <c r="B1516" i="2674"/>
  <c r="B1517" i="2674"/>
  <c r="B1518" i="2674"/>
  <c r="B1519" i="2674"/>
  <c r="B1520" i="2674"/>
  <c r="B1521" i="2674"/>
  <c r="B1522" i="2674"/>
  <c r="B1523" i="2674"/>
  <c r="B1524" i="2674"/>
  <c r="B1525" i="2674"/>
  <c r="B1526" i="2674"/>
  <c r="B1527" i="2674"/>
  <c r="B1528" i="2674"/>
  <c r="B1529" i="2674"/>
  <c r="B1530" i="2674"/>
  <c r="B1531" i="2674"/>
  <c r="B1532" i="2674"/>
  <c r="B1533" i="2674"/>
  <c r="B1534" i="2674"/>
  <c r="B1535" i="2674"/>
  <c r="B1536" i="2674"/>
  <c r="B1537" i="2674"/>
  <c r="B1538" i="2674"/>
  <c r="B1539" i="2674"/>
  <c r="B1540" i="2674"/>
  <c r="B1541" i="2674"/>
  <c r="B1542" i="2674"/>
  <c r="B1543" i="2674"/>
  <c r="B1544" i="2674"/>
  <c r="B1545" i="2674"/>
  <c r="B1546" i="2674"/>
  <c r="B1547" i="2674"/>
  <c r="B1548" i="2674"/>
  <c r="B1549" i="2674"/>
  <c r="B1550" i="2674"/>
  <c r="B1551" i="2674"/>
  <c r="B1552" i="2674"/>
  <c r="B1553" i="2674"/>
  <c r="B1554" i="2674"/>
  <c r="B1555" i="2674"/>
  <c r="B1556" i="2674"/>
  <c r="B1557" i="2674"/>
  <c r="B1558" i="2674"/>
  <c r="B1559" i="2674"/>
  <c r="B1560" i="2674"/>
  <c r="B1561" i="2674"/>
  <c r="B1562" i="2674"/>
  <c r="B1563" i="2674"/>
  <c r="B1564" i="2674"/>
  <c r="B1565" i="2674"/>
  <c r="B1566" i="2674"/>
  <c r="B1567" i="2674"/>
  <c r="B1568" i="2674"/>
  <c r="B1569" i="2674"/>
  <c r="B1570" i="2674"/>
  <c r="B1571" i="2674"/>
  <c r="B1572" i="2674"/>
  <c r="B1573" i="2674"/>
  <c r="B1574" i="2674"/>
  <c r="B1575" i="2674"/>
  <c r="B1576" i="2674"/>
  <c r="B1577" i="2674"/>
  <c r="B1578" i="2674"/>
  <c r="B1579" i="2674"/>
  <c r="B1580" i="2674"/>
  <c r="B1581" i="2674"/>
  <c r="B1582" i="2674"/>
  <c r="B1583" i="2674"/>
  <c r="B1584" i="2674"/>
  <c r="B1585" i="2674"/>
  <c r="B1586" i="2674"/>
  <c r="B1587" i="2674"/>
  <c r="B1588" i="2674"/>
  <c r="B1589" i="2674"/>
  <c r="B1590" i="2674"/>
  <c r="B1591" i="2674"/>
  <c r="B1592" i="2674"/>
  <c r="B1593" i="2674"/>
  <c r="B1594" i="2674"/>
  <c r="B1595" i="2674"/>
  <c r="B1596" i="2674"/>
  <c r="B1597" i="2674"/>
  <c r="B1598" i="2674"/>
  <c r="B1599" i="2674"/>
  <c r="B1600" i="2674"/>
  <c r="B1601" i="2674"/>
  <c r="B1602" i="2674"/>
  <c r="B1603" i="2674"/>
  <c r="B1604" i="2674"/>
  <c r="B1605" i="2674"/>
  <c r="B1606" i="2674"/>
  <c r="B1607" i="2674"/>
  <c r="B1608" i="2674"/>
  <c r="B1609" i="2674"/>
  <c r="B1610" i="2674"/>
  <c r="B1611" i="2674"/>
  <c r="B1612" i="2674"/>
  <c r="B1613" i="2674"/>
  <c r="B1614" i="2674"/>
  <c r="B1615" i="2674"/>
  <c r="B1616" i="2674"/>
  <c r="B1617" i="2674"/>
  <c r="B1618" i="2674"/>
  <c r="B1619" i="2674"/>
  <c r="B1620" i="2674"/>
  <c r="B1621" i="2674"/>
  <c r="B1622" i="2674"/>
  <c r="B1623" i="2674"/>
  <c r="B1624" i="2674"/>
  <c r="B1625" i="2674"/>
  <c r="B1626" i="2674"/>
  <c r="B1627" i="2674"/>
  <c r="B1628" i="2674"/>
  <c r="B1629" i="2674"/>
  <c r="B1630" i="2674"/>
  <c r="B1631" i="2674"/>
  <c r="B1632" i="2674"/>
  <c r="B1633" i="2674"/>
  <c r="B1634" i="2674"/>
  <c r="B1635" i="2674"/>
  <c r="B1636" i="2674"/>
  <c r="B1637" i="2674"/>
  <c r="B1638" i="2674"/>
  <c r="B1639" i="2674"/>
  <c r="B1640" i="2674"/>
  <c r="B1641" i="2674"/>
  <c r="B1642" i="2674"/>
  <c r="B1643" i="2674"/>
  <c r="B1644" i="2674"/>
  <c r="B1645" i="2674"/>
  <c r="B1646" i="2674"/>
  <c r="B1647" i="2674"/>
  <c r="B1648" i="2674"/>
  <c r="B1649" i="2674"/>
  <c r="B1650" i="2674"/>
  <c r="B1651" i="2674"/>
  <c r="B1652" i="2674"/>
  <c r="B1653" i="2674"/>
  <c r="B1654" i="2674"/>
  <c r="B1655" i="2674"/>
  <c r="B1656" i="2674"/>
  <c r="B1657" i="2674"/>
  <c r="B1658" i="2674"/>
  <c r="B1659" i="2674"/>
  <c r="B1660" i="2674"/>
  <c r="B1661" i="2674"/>
  <c r="A6" i="2674"/>
  <c r="D6" i="2674" s="1"/>
  <c r="A7" i="2674"/>
  <c r="D7" i="2674" s="1"/>
  <c r="A8" i="2674"/>
  <c r="D8" i="2674" s="1"/>
  <c r="A9" i="2674"/>
  <c r="D9" i="2674" s="1"/>
  <c r="A10" i="2674"/>
  <c r="D10" i="2674" s="1"/>
  <c r="A11" i="2674"/>
  <c r="D11" i="2674" s="1"/>
  <c r="A12" i="2674"/>
  <c r="D12" i="2674" s="1"/>
  <c r="A13" i="2674"/>
  <c r="D13" i="2674" s="1"/>
  <c r="A14" i="2674"/>
  <c r="D14" i="2674" s="1"/>
  <c r="A15" i="2674"/>
  <c r="D15" i="2674" s="1"/>
  <c r="A16" i="2674"/>
  <c r="D16" i="2674" s="1"/>
  <c r="A17" i="2674"/>
  <c r="D17" i="2674" s="1"/>
  <c r="A18" i="2674"/>
  <c r="D18" i="2674" s="1"/>
  <c r="A19" i="2674"/>
  <c r="D19" i="2674" s="1"/>
  <c r="A20" i="2674"/>
  <c r="D20" i="2674" s="1"/>
  <c r="A21" i="2674"/>
  <c r="D21" i="2674" s="1"/>
  <c r="A22" i="2674"/>
  <c r="D22" i="2674" s="1"/>
  <c r="A23" i="2674"/>
  <c r="D23" i="2674" s="1"/>
  <c r="A24" i="2674"/>
  <c r="D24" i="2674" s="1"/>
  <c r="A25" i="2674"/>
  <c r="D25" i="2674" s="1"/>
  <c r="A26" i="2674"/>
  <c r="D26" i="2674" s="1"/>
  <c r="A27" i="2674"/>
  <c r="D27" i="2674" s="1"/>
  <c r="A28" i="2674"/>
  <c r="D28" i="2674" s="1"/>
  <c r="A29" i="2674"/>
  <c r="D29" i="2674" s="1"/>
  <c r="A30" i="2674"/>
  <c r="D30" i="2674" s="1"/>
  <c r="A31" i="2674"/>
  <c r="D31" i="2674" s="1"/>
  <c r="A32" i="2674"/>
  <c r="D32" i="2674" s="1"/>
  <c r="A33" i="2674"/>
  <c r="D33" i="2674" s="1"/>
  <c r="A34" i="2674"/>
  <c r="D34" i="2674" s="1"/>
  <c r="A35" i="2674"/>
  <c r="D35" i="2674" s="1"/>
  <c r="A36" i="2674"/>
  <c r="D36" i="2674" s="1"/>
  <c r="A37" i="2674"/>
  <c r="D37" i="2674" s="1"/>
  <c r="A38" i="2674"/>
  <c r="D38" i="2674" s="1"/>
  <c r="A39" i="2674"/>
  <c r="D39" i="2674" s="1"/>
  <c r="A40" i="2674"/>
  <c r="D40" i="2674" s="1"/>
  <c r="A41" i="2674"/>
  <c r="D41" i="2674" s="1"/>
  <c r="A42" i="2674"/>
  <c r="D42" i="2674" s="1"/>
  <c r="A43" i="2674"/>
  <c r="D43" i="2674" s="1"/>
  <c r="A44" i="2674"/>
  <c r="D44" i="2674" s="1"/>
  <c r="A45" i="2674"/>
  <c r="D45" i="2674" s="1"/>
  <c r="A46" i="2674"/>
  <c r="D46" i="2674" s="1"/>
  <c r="A47" i="2674"/>
  <c r="D47" i="2674" s="1"/>
  <c r="A48" i="2674"/>
  <c r="D48" i="2674" s="1"/>
  <c r="A49" i="2674"/>
  <c r="D49" i="2674" s="1"/>
  <c r="A50" i="2674"/>
  <c r="D50" i="2674" s="1"/>
  <c r="A51" i="2674"/>
  <c r="D51" i="2674" s="1"/>
  <c r="A52" i="2674"/>
  <c r="D52" i="2674" s="1"/>
  <c r="A53" i="2674"/>
  <c r="D53" i="2674" s="1"/>
  <c r="A54" i="2674"/>
  <c r="D54" i="2674" s="1"/>
  <c r="A55" i="2674"/>
  <c r="D55" i="2674" s="1"/>
  <c r="A56" i="2674"/>
  <c r="D56" i="2674" s="1"/>
  <c r="A57" i="2674"/>
  <c r="D57" i="2674" s="1"/>
  <c r="A58" i="2674"/>
  <c r="D58" i="2674" s="1"/>
  <c r="A59" i="2674"/>
  <c r="D59" i="2674" s="1"/>
  <c r="A60" i="2674"/>
  <c r="D60" i="2674" s="1"/>
  <c r="A61" i="2674"/>
  <c r="D61" i="2674" s="1"/>
  <c r="A62" i="2674"/>
  <c r="D62" i="2674" s="1"/>
  <c r="A63" i="2674"/>
  <c r="D63" i="2674" s="1"/>
  <c r="A64" i="2674"/>
  <c r="D64" i="2674" s="1"/>
  <c r="A65" i="2674"/>
  <c r="D65" i="2674" s="1"/>
  <c r="A66" i="2674"/>
  <c r="D66" i="2674" s="1"/>
  <c r="A67" i="2674"/>
  <c r="D67" i="2674" s="1"/>
  <c r="A68" i="2674"/>
  <c r="D68" i="2674" s="1"/>
  <c r="A69" i="2674"/>
  <c r="D69" i="2674" s="1"/>
  <c r="A70" i="2674"/>
  <c r="D70" i="2674" s="1"/>
  <c r="A71" i="2674"/>
  <c r="D71" i="2674" s="1"/>
  <c r="A72" i="2674"/>
  <c r="D72" i="2674" s="1"/>
  <c r="A73" i="2674"/>
  <c r="D73" i="2674" s="1"/>
  <c r="A74" i="2674"/>
  <c r="D74" i="2674" s="1"/>
  <c r="A75" i="2674"/>
  <c r="D75" i="2674" s="1"/>
  <c r="A76" i="2674"/>
  <c r="D76" i="2674" s="1"/>
  <c r="A77" i="2674"/>
  <c r="D77" i="2674" s="1"/>
  <c r="A78" i="2674"/>
  <c r="D78" i="2674" s="1"/>
  <c r="A79" i="2674"/>
  <c r="D79" i="2674" s="1"/>
  <c r="A80" i="2674"/>
  <c r="D80" i="2674" s="1"/>
  <c r="A81" i="2674"/>
  <c r="D81" i="2674" s="1"/>
  <c r="A82" i="2674"/>
  <c r="D82" i="2674" s="1"/>
  <c r="A83" i="2674"/>
  <c r="D83" i="2674" s="1"/>
  <c r="A84" i="2674"/>
  <c r="D84" i="2674" s="1"/>
  <c r="A85" i="2674"/>
  <c r="D85" i="2674" s="1"/>
  <c r="A86" i="2674"/>
  <c r="D86" i="2674" s="1"/>
  <c r="A87" i="2674"/>
  <c r="D87" i="2674" s="1"/>
  <c r="A88" i="2674"/>
  <c r="D88" i="2674" s="1"/>
  <c r="A89" i="2674"/>
  <c r="D89" i="2674" s="1"/>
  <c r="A90" i="2674"/>
  <c r="D90" i="2674" s="1"/>
  <c r="A91" i="2674"/>
  <c r="D91" i="2674" s="1"/>
  <c r="A92" i="2674"/>
  <c r="D92" i="2674" s="1"/>
  <c r="A93" i="2674"/>
  <c r="D93" i="2674" s="1"/>
  <c r="A94" i="2674"/>
  <c r="D94" i="2674" s="1"/>
  <c r="A95" i="2674"/>
  <c r="D95" i="2674" s="1"/>
  <c r="A96" i="2674"/>
  <c r="D96" i="2674" s="1"/>
  <c r="A97" i="2674"/>
  <c r="D97" i="2674" s="1"/>
  <c r="A98" i="2674"/>
  <c r="D98" i="2674" s="1"/>
  <c r="A99" i="2674"/>
  <c r="D99" i="2674" s="1"/>
  <c r="A100" i="2674"/>
  <c r="D100" i="2674" s="1"/>
  <c r="A101" i="2674"/>
  <c r="D101" i="2674" s="1"/>
  <c r="A102" i="2674"/>
  <c r="D102" i="2674" s="1"/>
  <c r="A103" i="2674"/>
  <c r="D103" i="2674" s="1"/>
  <c r="A104" i="2674"/>
  <c r="D104" i="2674" s="1"/>
  <c r="A105" i="2674"/>
  <c r="D105" i="2674" s="1"/>
  <c r="A106" i="2674"/>
  <c r="D106" i="2674" s="1"/>
  <c r="A107" i="2674"/>
  <c r="D107" i="2674" s="1"/>
  <c r="A108" i="2674"/>
  <c r="D108" i="2674" s="1"/>
  <c r="A109" i="2674"/>
  <c r="D109" i="2674" s="1"/>
  <c r="A110" i="2674"/>
  <c r="D110" i="2674" s="1"/>
  <c r="A111" i="2674"/>
  <c r="D111" i="2674" s="1"/>
  <c r="A112" i="2674"/>
  <c r="D112" i="2674" s="1"/>
  <c r="A113" i="2674"/>
  <c r="D113" i="2674" s="1"/>
  <c r="A114" i="2674"/>
  <c r="D114" i="2674" s="1"/>
  <c r="A115" i="2674"/>
  <c r="D115" i="2674" s="1"/>
  <c r="A116" i="2674"/>
  <c r="D116" i="2674" s="1"/>
  <c r="A117" i="2674"/>
  <c r="D117" i="2674" s="1"/>
  <c r="A118" i="2674"/>
  <c r="D118" i="2674" s="1"/>
  <c r="A119" i="2674"/>
  <c r="D119" i="2674" s="1"/>
  <c r="A120" i="2674"/>
  <c r="D120" i="2674" s="1"/>
  <c r="A121" i="2674"/>
  <c r="D121" i="2674" s="1"/>
  <c r="A122" i="2674"/>
  <c r="D122" i="2674" s="1"/>
  <c r="A123" i="2674"/>
  <c r="D123" i="2674" s="1"/>
  <c r="A124" i="2674"/>
  <c r="D124" i="2674" s="1"/>
  <c r="A125" i="2674"/>
  <c r="D125" i="2674" s="1"/>
  <c r="A126" i="2674"/>
  <c r="D126" i="2674" s="1"/>
  <c r="A127" i="2674"/>
  <c r="D127" i="2674" s="1"/>
  <c r="A128" i="2674"/>
  <c r="D128" i="2674" s="1"/>
  <c r="A129" i="2674"/>
  <c r="D129" i="2674" s="1"/>
  <c r="A130" i="2674"/>
  <c r="D130" i="2674" s="1"/>
  <c r="A131" i="2674"/>
  <c r="D131" i="2674" s="1"/>
  <c r="A132" i="2674"/>
  <c r="D132" i="2674" s="1"/>
  <c r="A133" i="2674"/>
  <c r="D133" i="2674" s="1"/>
  <c r="A134" i="2674"/>
  <c r="D134" i="2674" s="1"/>
  <c r="A135" i="2674"/>
  <c r="D135" i="2674" s="1"/>
  <c r="A136" i="2674"/>
  <c r="D136" i="2674" s="1"/>
  <c r="A137" i="2674"/>
  <c r="D137" i="2674" s="1"/>
  <c r="A138" i="2674"/>
  <c r="D138" i="2674" s="1"/>
  <c r="A139" i="2674"/>
  <c r="D139" i="2674" s="1"/>
  <c r="A140" i="2674"/>
  <c r="D140" i="2674" s="1"/>
  <c r="A141" i="2674"/>
  <c r="D141" i="2674" s="1"/>
  <c r="A142" i="2674"/>
  <c r="D142" i="2674" s="1"/>
  <c r="A143" i="2674"/>
  <c r="D143" i="2674" s="1"/>
  <c r="A144" i="2674"/>
  <c r="D144" i="2674" s="1"/>
  <c r="A145" i="2674"/>
  <c r="D145" i="2674" s="1"/>
  <c r="A146" i="2674"/>
  <c r="D146" i="2674" s="1"/>
  <c r="A147" i="2674"/>
  <c r="D147" i="2674" s="1"/>
  <c r="A148" i="2674"/>
  <c r="D148" i="2674" s="1"/>
  <c r="A149" i="2674"/>
  <c r="D149" i="2674" s="1"/>
  <c r="A150" i="2674"/>
  <c r="D150" i="2674" s="1"/>
  <c r="A151" i="2674"/>
  <c r="D151" i="2674" s="1"/>
  <c r="A152" i="2674"/>
  <c r="D152" i="2674" s="1"/>
  <c r="A153" i="2674"/>
  <c r="D153" i="2674" s="1"/>
  <c r="A154" i="2674"/>
  <c r="D154" i="2674" s="1"/>
  <c r="A155" i="2674"/>
  <c r="D155" i="2674" s="1"/>
  <c r="A156" i="2674"/>
  <c r="D156" i="2674" s="1"/>
  <c r="A157" i="2674"/>
  <c r="D157" i="2674" s="1"/>
  <c r="A158" i="2674"/>
  <c r="D158" i="2674" s="1"/>
  <c r="A159" i="2674"/>
  <c r="D159" i="2674" s="1"/>
  <c r="A160" i="2674"/>
  <c r="D160" i="2674" s="1"/>
  <c r="A161" i="2674"/>
  <c r="D161" i="2674" s="1"/>
  <c r="A162" i="2674"/>
  <c r="D162" i="2674" s="1"/>
  <c r="A163" i="2674"/>
  <c r="D163" i="2674" s="1"/>
  <c r="A164" i="2674"/>
  <c r="D164" i="2674" s="1"/>
  <c r="A165" i="2674"/>
  <c r="D165" i="2674" s="1"/>
  <c r="A166" i="2674"/>
  <c r="D166" i="2674" s="1"/>
  <c r="A167" i="2674"/>
  <c r="D167" i="2674" s="1"/>
  <c r="A168" i="2674"/>
  <c r="D168" i="2674" s="1"/>
  <c r="A169" i="2674"/>
  <c r="D169" i="2674" s="1"/>
  <c r="A170" i="2674"/>
  <c r="D170" i="2674" s="1"/>
  <c r="A171" i="2674"/>
  <c r="D171" i="2674" s="1"/>
  <c r="A172" i="2674"/>
  <c r="D172" i="2674" s="1"/>
  <c r="A173" i="2674"/>
  <c r="D173" i="2674" s="1"/>
  <c r="A174" i="2674"/>
  <c r="D174" i="2674" s="1"/>
  <c r="A175" i="2674"/>
  <c r="D175" i="2674" s="1"/>
  <c r="A176" i="2674"/>
  <c r="D176" i="2674" s="1"/>
  <c r="A177" i="2674"/>
  <c r="D177" i="2674" s="1"/>
  <c r="A178" i="2674"/>
  <c r="D178" i="2674" s="1"/>
  <c r="A179" i="2674"/>
  <c r="D179" i="2674" s="1"/>
  <c r="A180" i="2674"/>
  <c r="D180" i="2674" s="1"/>
  <c r="A181" i="2674"/>
  <c r="D181" i="2674" s="1"/>
  <c r="A182" i="2674"/>
  <c r="D182" i="2674" s="1"/>
  <c r="A183" i="2674"/>
  <c r="D183" i="2674" s="1"/>
  <c r="A184" i="2674"/>
  <c r="D184" i="2674" s="1"/>
  <c r="A185" i="2674"/>
  <c r="D185" i="2674" s="1"/>
  <c r="A186" i="2674"/>
  <c r="D186" i="2674" s="1"/>
  <c r="A187" i="2674"/>
  <c r="D187" i="2674" s="1"/>
  <c r="A188" i="2674"/>
  <c r="D188" i="2674" s="1"/>
  <c r="A189" i="2674"/>
  <c r="D189" i="2674" s="1"/>
  <c r="A190" i="2674"/>
  <c r="D190" i="2674" s="1"/>
  <c r="A191" i="2674"/>
  <c r="D191" i="2674" s="1"/>
  <c r="A192" i="2674"/>
  <c r="D192" i="2674" s="1"/>
  <c r="A193" i="2674"/>
  <c r="D193" i="2674" s="1"/>
  <c r="A194" i="2674"/>
  <c r="D194" i="2674" s="1"/>
  <c r="A195" i="2674"/>
  <c r="D195" i="2674" s="1"/>
  <c r="A196" i="2674"/>
  <c r="D196" i="2674" s="1"/>
  <c r="A197" i="2674"/>
  <c r="D197" i="2674" s="1"/>
  <c r="A198" i="2674"/>
  <c r="D198" i="2674" s="1"/>
  <c r="A199" i="2674"/>
  <c r="D199" i="2674" s="1"/>
  <c r="A200" i="2674"/>
  <c r="D200" i="2674" s="1"/>
  <c r="A201" i="2674"/>
  <c r="D201" i="2674" s="1"/>
  <c r="A202" i="2674"/>
  <c r="D202" i="2674" s="1"/>
  <c r="A203" i="2674"/>
  <c r="D203" i="2674" s="1"/>
  <c r="A204" i="2674"/>
  <c r="D204" i="2674" s="1"/>
  <c r="A205" i="2674"/>
  <c r="D205" i="2674" s="1"/>
  <c r="A206" i="2674"/>
  <c r="D206" i="2674" s="1"/>
  <c r="A207" i="2674"/>
  <c r="D207" i="2674" s="1"/>
  <c r="A208" i="2674"/>
  <c r="D208" i="2674" s="1"/>
  <c r="A209" i="2674"/>
  <c r="D209" i="2674" s="1"/>
  <c r="A210" i="2674"/>
  <c r="D210" i="2674" s="1"/>
  <c r="A211" i="2674"/>
  <c r="D211" i="2674" s="1"/>
  <c r="A212" i="2674"/>
  <c r="D212" i="2674" s="1"/>
  <c r="A213" i="2674"/>
  <c r="D213" i="2674" s="1"/>
  <c r="A214" i="2674"/>
  <c r="D214" i="2674" s="1"/>
  <c r="A215" i="2674"/>
  <c r="D215" i="2674" s="1"/>
  <c r="A216" i="2674"/>
  <c r="D216" i="2674" s="1"/>
  <c r="A217" i="2674"/>
  <c r="D217" i="2674" s="1"/>
  <c r="A218" i="2674"/>
  <c r="D218" i="2674" s="1"/>
  <c r="A219" i="2674"/>
  <c r="D219" i="2674" s="1"/>
  <c r="A220" i="2674"/>
  <c r="D220" i="2674" s="1"/>
  <c r="A221" i="2674"/>
  <c r="D221" i="2674" s="1"/>
  <c r="A222" i="2674"/>
  <c r="D222" i="2674" s="1"/>
  <c r="A223" i="2674"/>
  <c r="D223" i="2674" s="1"/>
  <c r="A224" i="2674"/>
  <c r="D224" i="2674" s="1"/>
  <c r="A225" i="2674"/>
  <c r="D225" i="2674" s="1"/>
  <c r="A226" i="2674"/>
  <c r="D226" i="2674" s="1"/>
  <c r="A227" i="2674"/>
  <c r="D227" i="2674" s="1"/>
  <c r="A228" i="2674"/>
  <c r="D228" i="2674" s="1"/>
  <c r="A229" i="2674"/>
  <c r="D229" i="2674" s="1"/>
  <c r="A230" i="2674"/>
  <c r="D230" i="2674" s="1"/>
  <c r="A231" i="2674"/>
  <c r="D231" i="2674" s="1"/>
  <c r="A232" i="2674"/>
  <c r="D232" i="2674" s="1"/>
  <c r="A233" i="2674"/>
  <c r="D233" i="2674" s="1"/>
  <c r="A234" i="2674"/>
  <c r="D234" i="2674" s="1"/>
  <c r="A235" i="2674"/>
  <c r="D235" i="2674" s="1"/>
  <c r="A236" i="2674"/>
  <c r="D236" i="2674" s="1"/>
  <c r="A237" i="2674"/>
  <c r="D237" i="2674" s="1"/>
  <c r="A238" i="2674"/>
  <c r="D238" i="2674" s="1"/>
  <c r="A239" i="2674"/>
  <c r="D239" i="2674" s="1"/>
  <c r="A240" i="2674"/>
  <c r="D240" i="2674" s="1"/>
  <c r="A241" i="2674"/>
  <c r="D241" i="2674" s="1"/>
  <c r="A242" i="2674"/>
  <c r="D242" i="2674" s="1"/>
  <c r="A243" i="2674"/>
  <c r="D243" i="2674" s="1"/>
  <c r="A244" i="2674"/>
  <c r="D244" i="2674" s="1"/>
  <c r="A245" i="2674"/>
  <c r="D245" i="2674" s="1"/>
  <c r="A246" i="2674"/>
  <c r="D246" i="2674" s="1"/>
  <c r="A247" i="2674"/>
  <c r="D247" i="2674" s="1"/>
  <c r="A248" i="2674"/>
  <c r="D248" i="2674" s="1"/>
  <c r="A249" i="2674"/>
  <c r="D249" i="2674" s="1"/>
  <c r="A250" i="2674"/>
  <c r="D250" i="2674" s="1"/>
  <c r="A251" i="2674"/>
  <c r="D251" i="2674" s="1"/>
  <c r="A252" i="2674"/>
  <c r="D252" i="2674" s="1"/>
  <c r="A253" i="2674"/>
  <c r="D253" i="2674" s="1"/>
  <c r="A254" i="2674"/>
  <c r="D254" i="2674" s="1"/>
  <c r="A255" i="2674"/>
  <c r="D255" i="2674" s="1"/>
  <c r="A256" i="2674"/>
  <c r="D256" i="2674" s="1"/>
  <c r="A257" i="2674"/>
  <c r="D257" i="2674" s="1"/>
  <c r="A258" i="2674"/>
  <c r="D258" i="2674" s="1"/>
  <c r="A259" i="2674"/>
  <c r="D259" i="2674" s="1"/>
  <c r="A260" i="2674"/>
  <c r="D260" i="2674" s="1"/>
  <c r="A261" i="2674"/>
  <c r="D261" i="2674" s="1"/>
  <c r="A262" i="2674"/>
  <c r="D262" i="2674" s="1"/>
  <c r="A263" i="2674"/>
  <c r="D263" i="2674" s="1"/>
  <c r="A264" i="2674"/>
  <c r="D264" i="2674" s="1"/>
  <c r="A265" i="2674"/>
  <c r="D265" i="2674" s="1"/>
  <c r="A266" i="2674"/>
  <c r="D266" i="2674" s="1"/>
  <c r="A267" i="2674"/>
  <c r="D267" i="2674" s="1"/>
  <c r="A268" i="2674"/>
  <c r="D268" i="2674" s="1"/>
  <c r="A269" i="2674"/>
  <c r="D269" i="2674" s="1"/>
  <c r="A270" i="2674"/>
  <c r="D270" i="2674" s="1"/>
  <c r="A271" i="2674"/>
  <c r="D271" i="2674" s="1"/>
  <c r="A272" i="2674"/>
  <c r="D272" i="2674" s="1"/>
  <c r="A273" i="2674"/>
  <c r="D273" i="2674" s="1"/>
  <c r="A274" i="2674"/>
  <c r="D274" i="2674" s="1"/>
  <c r="A275" i="2674"/>
  <c r="D275" i="2674" s="1"/>
  <c r="A276" i="2674"/>
  <c r="D276" i="2674" s="1"/>
  <c r="A277" i="2674"/>
  <c r="D277" i="2674" s="1"/>
  <c r="A278" i="2674"/>
  <c r="D278" i="2674" s="1"/>
  <c r="A279" i="2674"/>
  <c r="D279" i="2674" s="1"/>
  <c r="A280" i="2674"/>
  <c r="D280" i="2674" s="1"/>
  <c r="A281" i="2674"/>
  <c r="D281" i="2674" s="1"/>
  <c r="A282" i="2674"/>
  <c r="D282" i="2674" s="1"/>
  <c r="A283" i="2674"/>
  <c r="D283" i="2674" s="1"/>
  <c r="A284" i="2674"/>
  <c r="D284" i="2674" s="1"/>
  <c r="A285" i="2674"/>
  <c r="D285" i="2674" s="1"/>
  <c r="A286" i="2674"/>
  <c r="D286" i="2674" s="1"/>
  <c r="A287" i="2674"/>
  <c r="D287" i="2674" s="1"/>
  <c r="A288" i="2674"/>
  <c r="D288" i="2674" s="1"/>
  <c r="A289" i="2674"/>
  <c r="D289" i="2674" s="1"/>
  <c r="A290" i="2674"/>
  <c r="D290" i="2674" s="1"/>
  <c r="A291" i="2674"/>
  <c r="D291" i="2674" s="1"/>
  <c r="A292" i="2674"/>
  <c r="D292" i="2674" s="1"/>
  <c r="A293" i="2674"/>
  <c r="D293" i="2674" s="1"/>
  <c r="A294" i="2674"/>
  <c r="D294" i="2674" s="1"/>
  <c r="A295" i="2674"/>
  <c r="D295" i="2674" s="1"/>
  <c r="A296" i="2674"/>
  <c r="D296" i="2674" s="1"/>
  <c r="A297" i="2674"/>
  <c r="D297" i="2674" s="1"/>
  <c r="A298" i="2674"/>
  <c r="D298" i="2674" s="1"/>
  <c r="A299" i="2674"/>
  <c r="D299" i="2674" s="1"/>
  <c r="A300" i="2674"/>
  <c r="D300" i="2674" s="1"/>
  <c r="A301" i="2674"/>
  <c r="D301" i="2674" s="1"/>
  <c r="A302" i="2674"/>
  <c r="D302" i="2674" s="1"/>
  <c r="A303" i="2674"/>
  <c r="D303" i="2674" s="1"/>
  <c r="A304" i="2674"/>
  <c r="D304" i="2674" s="1"/>
  <c r="A305" i="2674"/>
  <c r="D305" i="2674" s="1"/>
  <c r="A306" i="2674"/>
  <c r="D306" i="2674" s="1"/>
  <c r="A307" i="2674"/>
  <c r="D307" i="2674" s="1"/>
  <c r="A308" i="2674"/>
  <c r="D308" i="2674" s="1"/>
  <c r="A309" i="2674"/>
  <c r="D309" i="2674" s="1"/>
  <c r="A310" i="2674"/>
  <c r="D310" i="2674" s="1"/>
  <c r="A311" i="2674"/>
  <c r="D311" i="2674" s="1"/>
  <c r="A312" i="2674"/>
  <c r="D312" i="2674" s="1"/>
  <c r="A313" i="2674"/>
  <c r="D313" i="2674" s="1"/>
  <c r="A314" i="2674"/>
  <c r="D314" i="2674" s="1"/>
  <c r="A315" i="2674"/>
  <c r="D315" i="2674" s="1"/>
  <c r="A316" i="2674"/>
  <c r="D316" i="2674" s="1"/>
  <c r="A317" i="2674"/>
  <c r="D317" i="2674" s="1"/>
  <c r="A318" i="2674"/>
  <c r="D318" i="2674" s="1"/>
  <c r="A319" i="2674"/>
  <c r="D319" i="2674" s="1"/>
  <c r="A320" i="2674"/>
  <c r="D320" i="2674" s="1"/>
  <c r="A321" i="2674"/>
  <c r="D321" i="2674" s="1"/>
  <c r="A322" i="2674"/>
  <c r="D322" i="2674" s="1"/>
  <c r="A323" i="2674"/>
  <c r="D323" i="2674" s="1"/>
  <c r="A324" i="2674"/>
  <c r="D324" i="2674" s="1"/>
  <c r="A325" i="2674"/>
  <c r="D325" i="2674" s="1"/>
  <c r="A326" i="2674"/>
  <c r="D326" i="2674" s="1"/>
  <c r="A327" i="2674"/>
  <c r="D327" i="2674" s="1"/>
  <c r="A328" i="2674"/>
  <c r="D328" i="2674" s="1"/>
  <c r="A329" i="2674"/>
  <c r="D329" i="2674" s="1"/>
  <c r="A330" i="2674"/>
  <c r="D330" i="2674" s="1"/>
  <c r="A331" i="2674"/>
  <c r="D331" i="2674" s="1"/>
  <c r="A332" i="2674"/>
  <c r="D332" i="2674" s="1"/>
  <c r="A333" i="2674"/>
  <c r="D333" i="2674" s="1"/>
  <c r="A334" i="2674"/>
  <c r="D334" i="2674" s="1"/>
  <c r="A335" i="2674"/>
  <c r="D335" i="2674" s="1"/>
  <c r="A336" i="2674"/>
  <c r="D336" i="2674" s="1"/>
  <c r="A337" i="2674"/>
  <c r="D337" i="2674" s="1"/>
  <c r="A338" i="2674"/>
  <c r="D338" i="2674" s="1"/>
  <c r="A339" i="2674"/>
  <c r="D339" i="2674" s="1"/>
  <c r="A340" i="2674"/>
  <c r="D340" i="2674" s="1"/>
  <c r="A341" i="2674"/>
  <c r="D341" i="2674" s="1"/>
  <c r="A342" i="2674"/>
  <c r="D342" i="2674" s="1"/>
  <c r="A343" i="2674"/>
  <c r="D343" i="2674" s="1"/>
  <c r="A344" i="2674"/>
  <c r="D344" i="2674" s="1"/>
  <c r="A345" i="2674"/>
  <c r="D345" i="2674" s="1"/>
  <c r="A346" i="2674"/>
  <c r="D346" i="2674" s="1"/>
  <c r="A347" i="2674"/>
  <c r="D347" i="2674" s="1"/>
  <c r="A348" i="2674"/>
  <c r="D348" i="2674" s="1"/>
  <c r="A349" i="2674"/>
  <c r="D349" i="2674" s="1"/>
  <c r="A350" i="2674"/>
  <c r="D350" i="2674" s="1"/>
  <c r="A351" i="2674"/>
  <c r="D351" i="2674" s="1"/>
  <c r="A352" i="2674"/>
  <c r="D352" i="2674" s="1"/>
  <c r="A353" i="2674"/>
  <c r="D353" i="2674" s="1"/>
  <c r="A354" i="2674"/>
  <c r="D354" i="2674" s="1"/>
  <c r="A355" i="2674"/>
  <c r="D355" i="2674" s="1"/>
  <c r="A356" i="2674"/>
  <c r="D356" i="2674" s="1"/>
  <c r="A357" i="2674"/>
  <c r="D357" i="2674" s="1"/>
  <c r="A358" i="2674"/>
  <c r="D358" i="2674" s="1"/>
  <c r="A359" i="2674"/>
  <c r="D359" i="2674" s="1"/>
  <c r="A360" i="2674"/>
  <c r="D360" i="2674" s="1"/>
  <c r="A361" i="2674"/>
  <c r="D361" i="2674" s="1"/>
  <c r="A362" i="2674"/>
  <c r="D362" i="2674" s="1"/>
  <c r="A363" i="2674"/>
  <c r="D363" i="2674" s="1"/>
  <c r="A364" i="2674"/>
  <c r="D364" i="2674" s="1"/>
  <c r="A365" i="2674"/>
  <c r="D365" i="2674" s="1"/>
  <c r="A366" i="2674"/>
  <c r="D366" i="2674" s="1"/>
  <c r="A367" i="2674"/>
  <c r="D367" i="2674" s="1"/>
  <c r="A368" i="2674"/>
  <c r="D368" i="2674" s="1"/>
  <c r="A369" i="2674"/>
  <c r="D369" i="2674" s="1"/>
  <c r="A370" i="2674"/>
  <c r="D370" i="2674" s="1"/>
  <c r="A371" i="2674"/>
  <c r="D371" i="2674" s="1"/>
  <c r="A372" i="2674"/>
  <c r="D372" i="2674" s="1"/>
  <c r="A373" i="2674"/>
  <c r="D373" i="2674" s="1"/>
  <c r="A374" i="2674"/>
  <c r="D374" i="2674" s="1"/>
  <c r="A375" i="2674"/>
  <c r="D375" i="2674" s="1"/>
  <c r="A376" i="2674"/>
  <c r="D376" i="2674" s="1"/>
  <c r="A377" i="2674"/>
  <c r="D377" i="2674" s="1"/>
  <c r="A378" i="2674"/>
  <c r="D378" i="2674" s="1"/>
  <c r="A379" i="2674"/>
  <c r="D379" i="2674" s="1"/>
  <c r="A380" i="2674"/>
  <c r="D380" i="2674" s="1"/>
  <c r="A381" i="2674"/>
  <c r="D381" i="2674" s="1"/>
  <c r="A382" i="2674"/>
  <c r="D382" i="2674" s="1"/>
  <c r="A383" i="2674"/>
  <c r="D383" i="2674" s="1"/>
  <c r="A384" i="2674"/>
  <c r="D384" i="2674" s="1"/>
  <c r="A385" i="2674"/>
  <c r="D385" i="2674" s="1"/>
  <c r="A386" i="2674"/>
  <c r="D386" i="2674" s="1"/>
  <c r="A387" i="2674"/>
  <c r="D387" i="2674" s="1"/>
  <c r="A388" i="2674"/>
  <c r="D388" i="2674" s="1"/>
  <c r="A389" i="2674"/>
  <c r="D389" i="2674" s="1"/>
  <c r="A390" i="2674"/>
  <c r="D390" i="2674" s="1"/>
  <c r="A391" i="2674"/>
  <c r="D391" i="2674" s="1"/>
  <c r="A392" i="2674"/>
  <c r="D392" i="2674" s="1"/>
  <c r="A393" i="2674"/>
  <c r="D393" i="2674" s="1"/>
  <c r="A394" i="2674"/>
  <c r="D394" i="2674" s="1"/>
  <c r="A395" i="2674"/>
  <c r="D395" i="2674" s="1"/>
  <c r="A396" i="2674"/>
  <c r="D396" i="2674" s="1"/>
  <c r="A397" i="2674"/>
  <c r="D397" i="2674" s="1"/>
  <c r="A398" i="2674"/>
  <c r="D398" i="2674" s="1"/>
  <c r="A399" i="2674"/>
  <c r="D399" i="2674" s="1"/>
  <c r="A400" i="2674"/>
  <c r="D400" i="2674" s="1"/>
  <c r="A401" i="2674"/>
  <c r="D401" i="2674" s="1"/>
  <c r="A402" i="2674"/>
  <c r="D402" i="2674" s="1"/>
  <c r="A403" i="2674"/>
  <c r="D403" i="2674" s="1"/>
  <c r="A404" i="2674"/>
  <c r="D404" i="2674" s="1"/>
  <c r="A405" i="2674"/>
  <c r="D405" i="2674" s="1"/>
  <c r="A406" i="2674"/>
  <c r="D406" i="2674" s="1"/>
  <c r="A407" i="2674"/>
  <c r="D407" i="2674" s="1"/>
  <c r="A408" i="2674"/>
  <c r="D408" i="2674" s="1"/>
  <c r="A409" i="2674"/>
  <c r="D409" i="2674" s="1"/>
  <c r="A410" i="2674"/>
  <c r="D410" i="2674" s="1"/>
  <c r="A411" i="2674"/>
  <c r="D411" i="2674" s="1"/>
  <c r="A412" i="2674"/>
  <c r="D412" i="2674" s="1"/>
  <c r="A413" i="2674"/>
  <c r="D413" i="2674" s="1"/>
  <c r="A414" i="2674"/>
  <c r="D414" i="2674" s="1"/>
  <c r="A415" i="2674"/>
  <c r="D415" i="2674" s="1"/>
  <c r="A416" i="2674"/>
  <c r="D416" i="2674" s="1"/>
  <c r="A417" i="2674"/>
  <c r="D417" i="2674" s="1"/>
  <c r="A418" i="2674"/>
  <c r="D418" i="2674" s="1"/>
  <c r="A419" i="2674"/>
  <c r="D419" i="2674" s="1"/>
  <c r="A420" i="2674"/>
  <c r="D420" i="2674" s="1"/>
  <c r="A421" i="2674"/>
  <c r="D421" i="2674" s="1"/>
  <c r="A422" i="2674"/>
  <c r="D422" i="2674" s="1"/>
  <c r="A423" i="2674"/>
  <c r="D423" i="2674" s="1"/>
  <c r="A424" i="2674"/>
  <c r="D424" i="2674" s="1"/>
  <c r="A425" i="2674"/>
  <c r="D425" i="2674" s="1"/>
  <c r="A426" i="2674"/>
  <c r="D426" i="2674" s="1"/>
  <c r="A427" i="2674"/>
  <c r="D427" i="2674" s="1"/>
  <c r="A428" i="2674"/>
  <c r="D428" i="2674" s="1"/>
  <c r="A429" i="2674"/>
  <c r="D429" i="2674" s="1"/>
  <c r="A430" i="2674"/>
  <c r="D430" i="2674" s="1"/>
  <c r="A431" i="2674"/>
  <c r="D431" i="2674" s="1"/>
  <c r="A432" i="2674"/>
  <c r="D432" i="2674" s="1"/>
  <c r="A433" i="2674"/>
  <c r="D433" i="2674" s="1"/>
  <c r="A434" i="2674"/>
  <c r="D434" i="2674" s="1"/>
  <c r="A435" i="2674"/>
  <c r="D435" i="2674" s="1"/>
  <c r="A436" i="2674"/>
  <c r="D436" i="2674" s="1"/>
  <c r="A437" i="2674"/>
  <c r="D437" i="2674" s="1"/>
  <c r="A438" i="2674"/>
  <c r="D438" i="2674" s="1"/>
  <c r="A439" i="2674"/>
  <c r="D439" i="2674" s="1"/>
  <c r="A440" i="2674"/>
  <c r="D440" i="2674" s="1"/>
  <c r="A441" i="2674"/>
  <c r="D441" i="2674" s="1"/>
  <c r="A442" i="2674"/>
  <c r="D442" i="2674" s="1"/>
  <c r="A443" i="2674"/>
  <c r="D443" i="2674" s="1"/>
  <c r="A444" i="2674"/>
  <c r="D444" i="2674" s="1"/>
  <c r="A445" i="2674"/>
  <c r="D445" i="2674" s="1"/>
  <c r="A446" i="2674"/>
  <c r="D446" i="2674" s="1"/>
  <c r="A447" i="2674"/>
  <c r="D447" i="2674" s="1"/>
  <c r="A448" i="2674"/>
  <c r="D448" i="2674" s="1"/>
  <c r="A449" i="2674"/>
  <c r="D449" i="2674" s="1"/>
  <c r="A450" i="2674"/>
  <c r="D450" i="2674" s="1"/>
  <c r="A451" i="2674"/>
  <c r="D451" i="2674" s="1"/>
  <c r="A452" i="2674"/>
  <c r="D452" i="2674" s="1"/>
  <c r="A453" i="2674"/>
  <c r="D453" i="2674" s="1"/>
  <c r="A454" i="2674"/>
  <c r="D454" i="2674" s="1"/>
  <c r="A455" i="2674"/>
  <c r="D455" i="2674" s="1"/>
  <c r="A456" i="2674"/>
  <c r="D456" i="2674" s="1"/>
  <c r="A457" i="2674"/>
  <c r="D457" i="2674" s="1"/>
  <c r="A458" i="2674"/>
  <c r="D458" i="2674" s="1"/>
  <c r="A459" i="2674"/>
  <c r="D459" i="2674" s="1"/>
  <c r="A460" i="2674"/>
  <c r="D460" i="2674" s="1"/>
  <c r="A461" i="2674"/>
  <c r="D461" i="2674" s="1"/>
  <c r="A462" i="2674"/>
  <c r="D462" i="2674" s="1"/>
  <c r="A463" i="2674"/>
  <c r="D463" i="2674" s="1"/>
  <c r="A464" i="2674"/>
  <c r="D464" i="2674" s="1"/>
  <c r="A465" i="2674"/>
  <c r="D465" i="2674" s="1"/>
  <c r="A466" i="2674"/>
  <c r="D466" i="2674" s="1"/>
  <c r="A467" i="2674"/>
  <c r="D467" i="2674" s="1"/>
  <c r="A468" i="2674"/>
  <c r="D468" i="2674" s="1"/>
  <c r="A469" i="2674"/>
  <c r="D469" i="2674" s="1"/>
  <c r="A470" i="2674"/>
  <c r="D470" i="2674" s="1"/>
  <c r="A471" i="2674"/>
  <c r="D471" i="2674" s="1"/>
  <c r="A472" i="2674"/>
  <c r="D472" i="2674" s="1"/>
  <c r="A473" i="2674"/>
  <c r="D473" i="2674" s="1"/>
  <c r="A474" i="2674"/>
  <c r="D474" i="2674" s="1"/>
  <c r="A475" i="2674"/>
  <c r="D475" i="2674" s="1"/>
  <c r="A476" i="2674"/>
  <c r="D476" i="2674" s="1"/>
  <c r="A477" i="2674"/>
  <c r="D477" i="2674" s="1"/>
  <c r="A478" i="2674"/>
  <c r="D478" i="2674" s="1"/>
  <c r="A479" i="2674"/>
  <c r="D479" i="2674" s="1"/>
  <c r="A480" i="2674"/>
  <c r="D480" i="2674" s="1"/>
  <c r="A481" i="2674"/>
  <c r="D481" i="2674" s="1"/>
  <c r="A482" i="2674"/>
  <c r="D482" i="2674" s="1"/>
  <c r="A483" i="2674"/>
  <c r="D483" i="2674" s="1"/>
  <c r="A484" i="2674"/>
  <c r="D484" i="2674" s="1"/>
  <c r="A485" i="2674"/>
  <c r="D485" i="2674" s="1"/>
  <c r="A486" i="2674"/>
  <c r="D486" i="2674" s="1"/>
  <c r="A487" i="2674"/>
  <c r="D487" i="2674" s="1"/>
  <c r="A488" i="2674"/>
  <c r="D488" i="2674" s="1"/>
  <c r="A489" i="2674"/>
  <c r="D489" i="2674" s="1"/>
  <c r="A490" i="2674"/>
  <c r="D490" i="2674" s="1"/>
  <c r="A491" i="2674"/>
  <c r="D491" i="2674" s="1"/>
  <c r="A492" i="2674"/>
  <c r="D492" i="2674" s="1"/>
  <c r="A493" i="2674"/>
  <c r="D493" i="2674" s="1"/>
  <c r="A494" i="2674"/>
  <c r="D494" i="2674" s="1"/>
  <c r="A495" i="2674"/>
  <c r="D495" i="2674" s="1"/>
  <c r="A496" i="2674"/>
  <c r="D496" i="2674" s="1"/>
  <c r="A497" i="2674"/>
  <c r="D497" i="2674" s="1"/>
  <c r="A498" i="2674"/>
  <c r="D498" i="2674" s="1"/>
  <c r="A499" i="2674"/>
  <c r="D499" i="2674" s="1"/>
  <c r="A500" i="2674"/>
  <c r="D500" i="2674" s="1"/>
  <c r="A501" i="2674"/>
  <c r="D501" i="2674" s="1"/>
  <c r="A502" i="2674"/>
  <c r="D502" i="2674" s="1"/>
  <c r="A503" i="2674"/>
  <c r="D503" i="2674" s="1"/>
  <c r="A504" i="2674"/>
  <c r="D504" i="2674" s="1"/>
  <c r="A505" i="2674"/>
  <c r="D505" i="2674" s="1"/>
  <c r="A506" i="2674"/>
  <c r="D506" i="2674" s="1"/>
  <c r="A507" i="2674"/>
  <c r="D507" i="2674" s="1"/>
  <c r="A508" i="2674"/>
  <c r="D508" i="2674" s="1"/>
  <c r="A509" i="2674"/>
  <c r="D509" i="2674" s="1"/>
  <c r="A510" i="2674"/>
  <c r="D510" i="2674" s="1"/>
  <c r="A511" i="2674"/>
  <c r="D511" i="2674" s="1"/>
  <c r="A512" i="2674"/>
  <c r="D512" i="2674" s="1"/>
  <c r="A513" i="2674"/>
  <c r="D513" i="2674" s="1"/>
  <c r="A514" i="2674"/>
  <c r="D514" i="2674" s="1"/>
  <c r="A515" i="2674"/>
  <c r="D515" i="2674" s="1"/>
  <c r="A516" i="2674"/>
  <c r="D516" i="2674" s="1"/>
  <c r="A517" i="2674"/>
  <c r="D517" i="2674" s="1"/>
  <c r="A518" i="2674"/>
  <c r="D518" i="2674" s="1"/>
  <c r="A519" i="2674"/>
  <c r="D519" i="2674" s="1"/>
  <c r="A520" i="2674"/>
  <c r="D520" i="2674" s="1"/>
  <c r="A521" i="2674"/>
  <c r="D521" i="2674" s="1"/>
  <c r="A522" i="2674"/>
  <c r="D522" i="2674" s="1"/>
  <c r="A523" i="2674"/>
  <c r="D523" i="2674" s="1"/>
  <c r="A524" i="2674"/>
  <c r="D524" i="2674" s="1"/>
  <c r="A525" i="2674"/>
  <c r="D525" i="2674" s="1"/>
  <c r="A526" i="2674"/>
  <c r="D526" i="2674" s="1"/>
  <c r="A527" i="2674"/>
  <c r="D527" i="2674" s="1"/>
  <c r="A528" i="2674"/>
  <c r="D528" i="2674" s="1"/>
  <c r="A529" i="2674"/>
  <c r="D529" i="2674" s="1"/>
  <c r="A530" i="2674"/>
  <c r="D530" i="2674" s="1"/>
  <c r="A531" i="2674"/>
  <c r="D531" i="2674" s="1"/>
  <c r="A532" i="2674"/>
  <c r="D532" i="2674" s="1"/>
  <c r="A533" i="2674"/>
  <c r="D533" i="2674" s="1"/>
  <c r="A534" i="2674"/>
  <c r="D534" i="2674" s="1"/>
  <c r="A535" i="2674"/>
  <c r="D535" i="2674" s="1"/>
  <c r="A536" i="2674"/>
  <c r="D536" i="2674" s="1"/>
  <c r="A537" i="2674"/>
  <c r="D537" i="2674" s="1"/>
  <c r="A538" i="2674"/>
  <c r="D538" i="2674" s="1"/>
  <c r="A539" i="2674"/>
  <c r="D539" i="2674" s="1"/>
  <c r="A540" i="2674"/>
  <c r="D540" i="2674" s="1"/>
  <c r="A541" i="2674"/>
  <c r="D541" i="2674" s="1"/>
  <c r="A542" i="2674"/>
  <c r="D542" i="2674" s="1"/>
  <c r="A543" i="2674"/>
  <c r="D543" i="2674" s="1"/>
  <c r="A544" i="2674"/>
  <c r="D544" i="2674" s="1"/>
  <c r="A545" i="2674"/>
  <c r="D545" i="2674" s="1"/>
  <c r="A546" i="2674"/>
  <c r="D546" i="2674" s="1"/>
  <c r="A547" i="2674"/>
  <c r="D547" i="2674" s="1"/>
  <c r="A548" i="2674"/>
  <c r="D548" i="2674" s="1"/>
  <c r="A549" i="2674"/>
  <c r="D549" i="2674" s="1"/>
  <c r="A550" i="2674"/>
  <c r="D550" i="2674" s="1"/>
  <c r="A551" i="2674"/>
  <c r="D551" i="2674" s="1"/>
  <c r="A552" i="2674"/>
  <c r="D552" i="2674" s="1"/>
  <c r="A553" i="2674"/>
  <c r="D553" i="2674" s="1"/>
  <c r="A554" i="2674"/>
  <c r="D554" i="2674" s="1"/>
  <c r="A555" i="2674"/>
  <c r="D555" i="2674" s="1"/>
  <c r="A556" i="2674"/>
  <c r="D556" i="2674" s="1"/>
  <c r="A557" i="2674"/>
  <c r="D557" i="2674" s="1"/>
  <c r="A558" i="2674"/>
  <c r="D558" i="2674" s="1"/>
  <c r="A559" i="2674"/>
  <c r="D559" i="2674" s="1"/>
  <c r="A560" i="2674"/>
  <c r="D560" i="2674" s="1"/>
  <c r="A561" i="2674"/>
  <c r="D561" i="2674" s="1"/>
  <c r="A562" i="2674"/>
  <c r="D562" i="2674" s="1"/>
  <c r="A563" i="2674"/>
  <c r="D563" i="2674" s="1"/>
  <c r="A564" i="2674"/>
  <c r="D564" i="2674" s="1"/>
  <c r="A565" i="2674"/>
  <c r="D565" i="2674" s="1"/>
  <c r="A566" i="2674"/>
  <c r="D566" i="2674" s="1"/>
  <c r="A567" i="2674"/>
  <c r="D567" i="2674" s="1"/>
  <c r="A568" i="2674"/>
  <c r="D568" i="2674" s="1"/>
  <c r="A569" i="2674"/>
  <c r="D569" i="2674" s="1"/>
  <c r="A570" i="2674"/>
  <c r="D570" i="2674" s="1"/>
  <c r="A571" i="2674"/>
  <c r="D571" i="2674" s="1"/>
  <c r="A572" i="2674"/>
  <c r="D572" i="2674" s="1"/>
  <c r="A573" i="2674"/>
  <c r="D573" i="2674" s="1"/>
  <c r="A574" i="2674"/>
  <c r="D574" i="2674" s="1"/>
  <c r="A575" i="2674"/>
  <c r="D575" i="2674" s="1"/>
  <c r="A576" i="2674"/>
  <c r="D576" i="2674" s="1"/>
  <c r="A577" i="2674"/>
  <c r="D577" i="2674" s="1"/>
  <c r="A578" i="2674"/>
  <c r="D578" i="2674" s="1"/>
  <c r="A579" i="2674"/>
  <c r="D579" i="2674" s="1"/>
  <c r="A580" i="2674"/>
  <c r="D580" i="2674" s="1"/>
  <c r="A581" i="2674"/>
  <c r="D581" i="2674" s="1"/>
  <c r="A582" i="2674"/>
  <c r="D582" i="2674" s="1"/>
  <c r="A583" i="2674"/>
  <c r="D583" i="2674" s="1"/>
  <c r="A584" i="2674"/>
  <c r="D584" i="2674" s="1"/>
  <c r="A585" i="2674"/>
  <c r="D585" i="2674" s="1"/>
  <c r="A586" i="2674"/>
  <c r="D586" i="2674" s="1"/>
  <c r="A587" i="2674"/>
  <c r="D587" i="2674" s="1"/>
  <c r="A588" i="2674"/>
  <c r="D588" i="2674" s="1"/>
  <c r="A589" i="2674"/>
  <c r="D589" i="2674" s="1"/>
  <c r="A590" i="2674"/>
  <c r="D590" i="2674" s="1"/>
  <c r="A591" i="2674"/>
  <c r="D591" i="2674" s="1"/>
  <c r="A592" i="2674"/>
  <c r="D592" i="2674" s="1"/>
  <c r="A593" i="2674"/>
  <c r="D593" i="2674" s="1"/>
  <c r="A594" i="2674"/>
  <c r="D594" i="2674" s="1"/>
  <c r="A595" i="2674"/>
  <c r="D595" i="2674" s="1"/>
  <c r="A596" i="2674"/>
  <c r="D596" i="2674" s="1"/>
  <c r="A597" i="2674"/>
  <c r="D597" i="2674" s="1"/>
  <c r="A598" i="2674"/>
  <c r="D598" i="2674" s="1"/>
  <c r="A599" i="2674"/>
  <c r="D599" i="2674" s="1"/>
  <c r="A600" i="2674"/>
  <c r="D600" i="2674" s="1"/>
  <c r="A601" i="2674"/>
  <c r="D601" i="2674" s="1"/>
  <c r="A602" i="2674"/>
  <c r="D602" i="2674" s="1"/>
  <c r="A603" i="2674"/>
  <c r="D603" i="2674" s="1"/>
  <c r="A604" i="2674"/>
  <c r="D604" i="2674" s="1"/>
  <c r="A605" i="2674"/>
  <c r="D605" i="2674" s="1"/>
  <c r="A606" i="2674"/>
  <c r="D606" i="2674" s="1"/>
  <c r="A607" i="2674"/>
  <c r="D607" i="2674" s="1"/>
  <c r="A608" i="2674"/>
  <c r="D608" i="2674" s="1"/>
  <c r="A609" i="2674"/>
  <c r="D609" i="2674" s="1"/>
  <c r="A610" i="2674"/>
  <c r="D610" i="2674" s="1"/>
  <c r="A611" i="2674"/>
  <c r="D611" i="2674" s="1"/>
  <c r="A612" i="2674"/>
  <c r="D612" i="2674" s="1"/>
  <c r="A613" i="2674"/>
  <c r="D613" i="2674" s="1"/>
  <c r="A614" i="2674"/>
  <c r="D614" i="2674" s="1"/>
  <c r="A615" i="2674"/>
  <c r="D615" i="2674" s="1"/>
  <c r="A616" i="2674"/>
  <c r="D616" i="2674" s="1"/>
  <c r="A617" i="2674"/>
  <c r="D617" i="2674" s="1"/>
  <c r="A618" i="2674"/>
  <c r="D618" i="2674" s="1"/>
  <c r="A619" i="2674"/>
  <c r="D619" i="2674" s="1"/>
  <c r="A620" i="2674"/>
  <c r="D620" i="2674" s="1"/>
  <c r="A621" i="2674"/>
  <c r="D621" i="2674" s="1"/>
  <c r="A622" i="2674"/>
  <c r="D622" i="2674" s="1"/>
  <c r="A623" i="2674"/>
  <c r="D623" i="2674" s="1"/>
  <c r="A624" i="2674"/>
  <c r="D624" i="2674" s="1"/>
  <c r="A625" i="2674"/>
  <c r="D625" i="2674" s="1"/>
  <c r="A626" i="2674"/>
  <c r="D626" i="2674" s="1"/>
  <c r="A627" i="2674"/>
  <c r="D627" i="2674" s="1"/>
  <c r="A628" i="2674"/>
  <c r="D628" i="2674" s="1"/>
  <c r="A629" i="2674"/>
  <c r="D629" i="2674" s="1"/>
  <c r="A630" i="2674"/>
  <c r="D630" i="2674" s="1"/>
  <c r="A631" i="2674"/>
  <c r="D631" i="2674" s="1"/>
  <c r="A632" i="2674"/>
  <c r="D632" i="2674" s="1"/>
  <c r="A633" i="2674"/>
  <c r="D633" i="2674" s="1"/>
  <c r="A634" i="2674"/>
  <c r="D634" i="2674" s="1"/>
  <c r="A635" i="2674"/>
  <c r="D635" i="2674" s="1"/>
  <c r="A636" i="2674"/>
  <c r="D636" i="2674" s="1"/>
  <c r="A637" i="2674"/>
  <c r="D637" i="2674" s="1"/>
  <c r="A638" i="2674"/>
  <c r="D638" i="2674" s="1"/>
  <c r="A639" i="2674"/>
  <c r="D639" i="2674" s="1"/>
  <c r="A640" i="2674"/>
  <c r="D640" i="2674" s="1"/>
  <c r="A641" i="2674"/>
  <c r="D641" i="2674" s="1"/>
  <c r="A642" i="2674"/>
  <c r="D642" i="2674" s="1"/>
  <c r="A643" i="2674"/>
  <c r="D643" i="2674" s="1"/>
  <c r="A644" i="2674"/>
  <c r="D644" i="2674" s="1"/>
  <c r="A645" i="2674"/>
  <c r="D645" i="2674" s="1"/>
  <c r="A646" i="2674"/>
  <c r="D646" i="2674" s="1"/>
  <c r="A647" i="2674"/>
  <c r="D647" i="2674" s="1"/>
  <c r="A648" i="2674"/>
  <c r="D648" i="2674" s="1"/>
  <c r="A649" i="2674"/>
  <c r="D649" i="2674" s="1"/>
  <c r="A650" i="2674"/>
  <c r="D650" i="2674" s="1"/>
  <c r="A651" i="2674"/>
  <c r="D651" i="2674" s="1"/>
  <c r="A652" i="2674"/>
  <c r="D652" i="2674" s="1"/>
  <c r="A653" i="2674"/>
  <c r="D653" i="2674" s="1"/>
  <c r="A654" i="2674"/>
  <c r="D654" i="2674" s="1"/>
  <c r="A655" i="2674"/>
  <c r="D655" i="2674" s="1"/>
  <c r="A656" i="2674"/>
  <c r="D656" i="2674" s="1"/>
  <c r="A657" i="2674"/>
  <c r="D657" i="2674" s="1"/>
  <c r="A658" i="2674"/>
  <c r="D658" i="2674" s="1"/>
  <c r="A659" i="2674"/>
  <c r="D659" i="2674" s="1"/>
  <c r="A660" i="2674"/>
  <c r="D660" i="2674" s="1"/>
  <c r="A661" i="2674"/>
  <c r="D661" i="2674" s="1"/>
  <c r="A662" i="2674"/>
  <c r="D662" i="2674" s="1"/>
  <c r="A663" i="2674"/>
  <c r="D663" i="2674" s="1"/>
  <c r="A664" i="2674"/>
  <c r="D664" i="2674" s="1"/>
  <c r="A665" i="2674"/>
  <c r="D665" i="2674" s="1"/>
  <c r="A666" i="2674"/>
  <c r="D666" i="2674" s="1"/>
  <c r="A667" i="2674"/>
  <c r="D667" i="2674" s="1"/>
  <c r="A668" i="2674"/>
  <c r="D668" i="2674" s="1"/>
  <c r="A669" i="2674"/>
  <c r="D669" i="2674" s="1"/>
  <c r="A670" i="2674"/>
  <c r="D670" i="2674" s="1"/>
  <c r="A671" i="2674"/>
  <c r="D671" i="2674" s="1"/>
  <c r="A672" i="2674"/>
  <c r="D672" i="2674" s="1"/>
  <c r="A673" i="2674"/>
  <c r="D673" i="2674" s="1"/>
  <c r="A674" i="2674"/>
  <c r="D674" i="2674" s="1"/>
  <c r="A675" i="2674"/>
  <c r="D675" i="2674" s="1"/>
  <c r="A676" i="2674"/>
  <c r="D676" i="2674" s="1"/>
  <c r="A677" i="2674"/>
  <c r="D677" i="2674" s="1"/>
  <c r="A678" i="2674"/>
  <c r="D678" i="2674" s="1"/>
  <c r="A679" i="2674"/>
  <c r="D679" i="2674" s="1"/>
  <c r="A680" i="2674"/>
  <c r="D680" i="2674" s="1"/>
  <c r="A681" i="2674"/>
  <c r="D681" i="2674" s="1"/>
  <c r="A682" i="2674"/>
  <c r="D682" i="2674" s="1"/>
  <c r="A683" i="2674"/>
  <c r="D683" i="2674" s="1"/>
  <c r="A684" i="2674"/>
  <c r="D684" i="2674" s="1"/>
  <c r="A685" i="2674"/>
  <c r="D685" i="2674" s="1"/>
  <c r="A686" i="2674"/>
  <c r="D686" i="2674" s="1"/>
  <c r="A687" i="2674"/>
  <c r="D687" i="2674" s="1"/>
  <c r="A688" i="2674"/>
  <c r="D688" i="2674" s="1"/>
  <c r="A689" i="2674"/>
  <c r="D689" i="2674" s="1"/>
  <c r="A690" i="2674"/>
  <c r="D690" i="2674" s="1"/>
  <c r="A691" i="2674"/>
  <c r="D691" i="2674" s="1"/>
  <c r="A692" i="2674"/>
  <c r="D692" i="2674" s="1"/>
  <c r="A693" i="2674"/>
  <c r="D693" i="2674" s="1"/>
  <c r="A694" i="2674"/>
  <c r="D694" i="2674" s="1"/>
  <c r="A695" i="2674"/>
  <c r="D695" i="2674" s="1"/>
  <c r="A696" i="2674"/>
  <c r="D696" i="2674" s="1"/>
  <c r="A697" i="2674"/>
  <c r="D697" i="2674" s="1"/>
  <c r="A698" i="2674"/>
  <c r="D698" i="2674" s="1"/>
  <c r="A699" i="2674"/>
  <c r="D699" i="2674" s="1"/>
  <c r="A700" i="2674"/>
  <c r="D700" i="2674" s="1"/>
  <c r="A701" i="2674"/>
  <c r="D701" i="2674" s="1"/>
  <c r="A702" i="2674"/>
  <c r="D702" i="2674" s="1"/>
  <c r="A703" i="2674"/>
  <c r="D703" i="2674" s="1"/>
  <c r="A704" i="2674"/>
  <c r="D704" i="2674" s="1"/>
  <c r="A705" i="2674"/>
  <c r="D705" i="2674" s="1"/>
  <c r="A706" i="2674"/>
  <c r="D706" i="2674" s="1"/>
  <c r="A707" i="2674"/>
  <c r="D707" i="2674" s="1"/>
  <c r="A708" i="2674"/>
  <c r="D708" i="2674" s="1"/>
  <c r="A709" i="2674"/>
  <c r="D709" i="2674" s="1"/>
  <c r="A710" i="2674"/>
  <c r="D710" i="2674" s="1"/>
  <c r="A711" i="2674"/>
  <c r="D711" i="2674" s="1"/>
  <c r="A712" i="2674"/>
  <c r="D712" i="2674" s="1"/>
  <c r="A713" i="2674"/>
  <c r="D713" i="2674" s="1"/>
  <c r="A714" i="2674"/>
  <c r="D714" i="2674" s="1"/>
  <c r="A715" i="2674"/>
  <c r="D715" i="2674" s="1"/>
  <c r="A716" i="2674"/>
  <c r="D716" i="2674" s="1"/>
  <c r="A717" i="2674"/>
  <c r="D717" i="2674" s="1"/>
  <c r="A718" i="2674"/>
  <c r="D718" i="2674" s="1"/>
  <c r="A719" i="2674"/>
  <c r="D719" i="2674" s="1"/>
  <c r="A720" i="2674"/>
  <c r="D720" i="2674" s="1"/>
  <c r="A721" i="2674"/>
  <c r="D721" i="2674" s="1"/>
  <c r="A722" i="2674"/>
  <c r="D722" i="2674" s="1"/>
  <c r="A723" i="2674"/>
  <c r="D723" i="2674" s="1"/>
  <c r="A724" i="2674"/>
  <c r="D724" i="2674" s="1"/>
  <c r="A725" i="2674"/>
  <c r="D725" i="2674" s="1"/>
  <c r="A726" i="2674"/>
  <c r="D726" i="2674" s="1"/>
  <c r="A727" i="2674"/>
  <c r="D727" i="2674" s="1"/>
  <c r="A728" i="2674"/>
  <c r="D728" i="2674" s="1"/>
  <c r="A729" i="2674"/>
  <c r="D729" i="2674" s="1"/>
  <c r="A730" i="2674"/>
  <c r="D730" i="2674" s="1"/>
  <c r="A731" i="2674"/>
  <c r="D731" i="2674" s="1"/>
  <c r="A732" i="2674"/>
  <c r="D732" i="2674" s="1"/>
  <c r="A733" i="2674"/>
  <c r="D733" i="2674" s="1"/>
  <c r="A734" i="2674"/>
  <c r="D734" i="2674" s="1"/>
  <c r="A735" i="2674"/>
  <c r="D735" i="2674" s="1"/>
  <c r="A736" i="2674"/>
  <c r="D736" i="2674" s="1"/>
  <c r="A737" i="2674"/>
  <c r="D737" i="2674" s="1"/>
  <c r="A738" i="2674"/>
  <c r="D738" i="2674" s="1"/>
  <c r="A739" i="2674"/>
  <c r="D739" i="2674" s="1"/>
  <c r="A740" i="2674"/>
  <c r="D740" i="2674" s="1"/>
  <c r="A741" i="2674"/>
  <c r="D741" i="2674" s="1"/>
  <c r="A742" i="2674"/>
  <c r="D742" i="2674" s="1"/>
  <c r="A743" i="2674"/>
  <c r="D743" i="2674" s="1"/>
  <c r="A744" i="2674"/>
  <c r="D744" i="2674" s="1"/>
  <c r="A745" i="2674"/>
  <c r="D745" i="2674" s="1"/>
  <c r="A746" i="2674"/>
  <c r="D746" i="2674" s="1"/>
  <c r="A747" i="2674"/>
  <c r="D747" i="2674" s="1"/>
  <c r="A748" i="2674"/>
  <c r="D748" i="2674" s="1"/>
  <c r="A749" i="2674"/>
  <c r="D749" i="2674" s="1"/>
  <c r="A750" i="2674"/>
  <c r="D750" i="2674" s="1"/>
  <c r="A751" i="2674"/>
  <c r="D751" i="2674" s="1"/>
  <c r="A752" i="2674"/>
  <c r="D752" i="2674" s="1"/>
  <c r="A753" i="2674"/>
  <c r="D753" i="2674" s="1"/>
  <c r="A754" i="2674"/>
  <c r="D754" i="2674" s="1"/>
  <c r="A755" i="2674"/>
  <c r="D755" i="2674" s="1"/>
  <c r="A756" i="2674"/>
  <c r="D756" i="2674" s="1"/>
  <c r="A757" i="2674"/>
  <c r="D757" i="2674" s="1"/>
  <c r="A758" i="2674"/>
  <c r="D758" i="2674" s="1"/>
  <c r="A759" i="2674"/>
  <c r="D759" i="2674" s="1"/>
  <c r="A760" i="2674"/>
  <c r="D760" i="2674" s="1"/>
  <c r="A761" i="2674"/>
  <c r="D761" i="2674" s="1"/>
  <c r="A762" i="2674"/>
  <c r="D762" i="2674" s="1"/>
  <c r="A763" i="2674"/>
  <c r="D763" i="2674" s="1"/>
  <c r="A764" i="2674"/>
  <c r="D764" i="2674" s="1"/>
  <c r="A765" i="2674"/>
  <c r="D765" i="2674" s="1"/>
  <c r="A766" i="2674"/>
  <c r="D766" i="2674" s="1"/>
  <c r="A767" i="2674"/>
  <c r="D767" i="2674" s="1"/>
  <c r="A768" i="2674"/>
  <c r="D768" i="2674" s="1"/>
  <c r="A769" i="2674"/>
  <c r="D769" i="2674" s="1"/>
  <c r="A770" i="2674"/>
  <c r="D770" i="2674" s="1"/>
  <c r="A771" i="2674"/>
  <c r="D771" i="2674" s="1"/>
  <c r="A772" i="2674"/>
  <c r="D772" i="2674" s="1"/>
  <c r="A773" i="2674"/>
  <c r="D773" i="2674" s="1"/>
  <c r="A774" i="2674"/>
  <c r="D774" i="2674" s="1"/>
  <c r="A775" i="2674"/>
  <c r="D775" i="2674" s="1"/>
  <c r="A776" i="2674"/>
  <c r="D776" i="2674" s="1"/>
  <c r="A777" i="2674"/>
  <c r="D777" i="2674" s="1"/>
  <c r="A778" i="2674"/>
  <c r="D778" i="2674" s="1"/>
  <c r="A779" i="2674"/>
  <c r="D779" i="2674" s="1"/>
  <c r="A780" i="2674"/>
  <c r="D780" i="2674" s="1"/>
  <c r="A781" i="2674"/>
  <c r="D781" i="2674" s="1"/>
  <c r="A782" i="2674"/>
  <c r="D782" i="2674" s="1"/>
  <c r="A783" i="2674"/>
  <c r="D783" i="2674" s="1"/>
  <c r="A784" i="2674"/>
  <c r="D784" i="2674" s="1"/>
  <c r="A785" i="2674"/>
  <c r="D785" i="2674" s="1"/>
  <c r="A786" i="2674"/>
  <c r="D786" i="2674" s="1"/>
  <c r="A787" i="2674"/>
  <c r="D787" i="2674" s="1"/>
  <c r="A788" i="2674"/>
  <c r="D788" i="2674" s="1"/>
  <c r="A789" i="2674"/>
  <c r="D789" i="2674" s="1"/>
  <c r="A790" i="2674"/>
  <c r="D790" i="2674" s="1"/>
  <c r="A791" i="2674"/>
  <c r="D791" i="2674" s="1"/>
  <c r="A792" i="2674"/>
  <c r="D792" i="2674" s="1"/>
  <c r="A793" i="2674"/>
  <c r="D793" i="2674" s="1"/>
  <c r="A794" i="2674"/>
  <c r="D794" i="2674" s="1"/>
  <c r="A795" i="2674"/>
  <c r="D795" i="2674" s="1"/>
  <c r="A796" i="2674"/>
  <c r="D796" i="2674" s="1"/>
  <c r="A797" i="2674"/>
  <c r="D797" i="2674" s="1"/>
  <c r="A798" i="2674"/>
  <c r="D798" i="2674" s="1"/>
  <c r="A799" i="2674"/>
  <c r="D799" i="2674" s="1"/>
  <c r="A800" i="2674"/>
  <c r="D800" i="2674" s="1"/>
  <c r="A801" i="2674"/>
  <c r="D801" i="2674" s="1"/>
  <c r="A802" i="2674"/>
  <c r="D802" i="2674" s="1"/>
  <c r="A803" i="2674"/>
  <c r="D803" i="2674" s="1"/>
  <c r="A804" i="2674"/>
  <c r="D804" i="2674" s="1"/>
  <c r="A805" i="2674"/>
  <c r="D805" i="2674" s="1"/>
  <c r="A806" i="2674"/>
  <c r="D806" i="2674" s="1"/>
  <c r="A807" i="2674"/>
  <c r="D807" i="2674" s="1"/>
  <c r="A808" i="2674"/>
  <c r="D808" i="2674" s="1"/>
  <c r="A809" i="2674"/>
  <c r="D809" i="2674" s="1"/>
  <c r="A810" i="2674"/>
  <c r="D810" i="2674" s="1"/>
  <c r="A811" i="2674"/>
  <c r="D811" i="2674" s="1"/>
  <c r="A812" i="2674"/>
  <c r="D812" i="2674" s="1"/>
  <c r="A813" i="2674"/>
  <c r="D813" i="2674" s="1"/>
  <c r="A814" i="2674"/>
  <c r="D814" i="2674" s="1"/>
  <c r="A815" i="2674"/>
  <c r="D815" i="2674" s="1"/>
  <c r="A816" i="2674"/>
  <c r="D816" i="2674" s="1"/>
  <c r="A817" i="2674"/>
  <c r="D817" i="2674" s="1"/>
  <c r="A818" i="2674"/>
  <c r="D818" i="2674" s="1"/>
  <c r="A819" i="2674"/>
  <c r="D819" i="2674" s="1"/>
  <c r="A820" i="2674"/>
  <c r="D820" i="2674" s="1"/>
  <c r="A821" i="2674"/>
  <c r="D821" i="2674" s="1"/>
  <c r="A822" i="2674"/>
  <c r="D822" i="2674" s="1"/>
  <c r="A823" i="2674"/>
  <c r="D823" i="2674" s="1"/>
  <c r="A824" i="2674"/>
  <c r="D824" i="2674" s="1"/>
  <c r="A825" i="2674"/>
  <c r="D825" i="2674" s="1"/>
  <c r="A826" i="2674"/>
  <c r="D826" i="2674" s="1"/>
  <c r="A827" i="2674"/>
  <c r="D827" i="2674" s="1"/>
  <c r="A828" i="2674"/>
  <c r="D828" i="2674" s="1"/>
  <c r="A829" i="2674"/>
  <c r="D829" i="2674" s="1"/>
  <c r="A830" i="2674"/>
  <c r="D830" i="2674" s="1"/>
  <c r="A831" i="2674"/>
  <c r="D831" i="2674" s="1"/>
  <c r="A832" i="2674"/>
  <c r="D832" i="2674" s="1"/>
  <c r="A833" i="2674"/>
  <c r="D833" i="2674" s="1"/>
  <c r="A834" i="2674"/>
  <c r="D834" i="2674" s="1"/>
  <c r="A835" i="2674"/>
  <c r="D835" i="2674" s="1"/>
  <c r="A836" i="2674"/>
  <c r="D836" i="2674" s="1"/>
  <c r="A837" i="2674"/>
  <c r="D837" i="2674" s="1"/>
  <c r="A838" i="2674"/>
  <c r="D838" i="2674" s="1"/>
  <c r="A839" i="2674"/>
  <c r="D839" i="2674" s="1"/>
  <c r="A840" i="2674"/>
  <c r="D840" i="2674" s="1"/>
  <c r="A841" i="2674"/>
  <c r="D841" i="2674" s="1"/>
  <c r="A842" i="2674"/>
  <c r="D842" i="2674" s="1"/>
  <c r="A843" i="2674"/>
  <c r="D843" i="2674" s="1"/>
  <c r="A844" i="2674"/>
  <c r="D844" i="2674" s="1"/>
  <c r="A845" i="2674"/>
  <c r="D845" i="2674" s="1"/>
  <c r="A846" i="2674"/>
  <c r="D846" i="2674" s="1"/>
  <c r="A847" i="2674"/>
  <c r="D847" i="2674" s="1"/>
  <c r="A848" i="2674"/>
  <c r="D848" i="2674" s="1"/>
  <c r="A849" i="2674"/>
  <c r="D849" i="2674" s="1"/>
  <c r="A850" i="2674"/>
  <c r="D850" i="2674" s="1"/>
  <c r="A851" i="2674"/>
  <c r="D851" i="2674" s="1"/>
  <c r="A852" i="2674"/>
  <c r="D852" i="2674" s="1"/>
  <c r="A853" i="2674"/>
  <c r="D853" i="2674" s="1"/>
  <c r="A854" i="2674"/>
  <c r="D854" i="2674" s="1"/>
  <c r="A855" i="2674"/>
  <c r="D855" i="2674" s="1"/>
  <c r="A856" i="2674"/>
  <c r="D856" i="2674" s="1"/>
  <c r="A857" i="2674"/>
  <c r="D857" i="2674" s="1"/>
  <c r="A858" i="2674"/>
  <c r="D858" i="2674" s="1"/>
  <c r="A859" i="2674"/>
  <c r="D859" i="2674" s="1"/>
  <c r="A860" i="2674"/>
  <c r="D860" i="2674" s="1"/>
  <c r="A861" i="2674"/>
  <c r="D861" i="2674" s="1"/>
  <c r="A862" i="2674"/>
  <c r="D862" i="2674" s="1"/>
  <c r="A863" i="2674"/>
  <c r="D863" i="2674" s="1"/>
  <c r="A864" i="2674"/>
  <c r="D864" i="2674" s="1"/>
  <c r="A865" i="2674"/>
  <c r="D865" i="2674" s="1"/>
  <c r="A866" i="2674"/>
  <c r="D866" i="2674" s="1"/>
  <c r="A867" i="2674"/>
  <c r="D867" i="2674" s="1"/>
  <c r="A868" i="2674"/>
  <c r="D868" i="2674" s="1"/>
  <c r="A869" i="2674"/>
  <c r="D869" i="2674" s="1"/>
  <c r="A870" i="2674"/>
  <c r="D870" i="2674" s="1"/>
  <c r="A871" i="2674"/>
  <c r="D871" i="2674" s="1"/>
  <c r="A872" i="2674"/>
  <c r="D872" i="2674" s="1"/>
  <c r="A873" i="2674"/>
  <c r="D873" i="2674" s="1"/>
  <c r="A874" i="2674"/>
  <c r="D874" i="2674" s="1"/>
  <c r="A875" i="2674"/>
  <c r="D875" i="2674" s="1"/>
  <c r="A876" i="2674"/>
  <c r="D876" i="2674" s="1"/>
  <c r="A877" i="2674"/>
  <c r="D877" i="2674" s="1"/>
  <c r="A878" i="2674"/>
  <c r="D878" i="2674" s="1"/>
  <c r="A879" i="2674"/>
  <c r="D879" i="2674" s="1"/>
  <c r="A880" i="2674"/>
  <c r="D880" i="2674" s="1"/>
  <c r="A881" i="2674"/>
  <c r="D881" i="2674" s="1"/>
  <c r="A882" i="2674"/>
  <c r="D882" i="2674" s="1"/>
  <c r="A883" i="2674"/>
  <c r="D883" i="2674" s="1"/>
  <c r="A884" i="2674"/>
  <c r="D884" i="2674" s="1"/>
  <c r="A885" i="2674"/>
  <c r="D885" i="2674" s="1"/>
  <c r="A886" i="2674"/>
  <c r="D886" i="2674" s="1"/>
  <c r="A887" i="2674"/>
  <c r="D887" i="2674" s="1"/>
  <c r="A888" i="2674"/>
  <c r="D888" i="2674" s="1"/>
  <c r="A889" i="2674"/>
  <c r="D889" i="2674" s="1"/>
  <c r="A890" i="2674"/>
  <c r="D890" i="2674" s="1"/>
  <c r="A891" i="2674"/>
  <c r="D891" i="2674" s="1"/>
  <c r="A892" i="2674"/>
  <c r="D892" i="2674" s="1"/>
  <c r="A893" i="2674"/>
  <c r="D893" i="2674" s="1"/>
  <c r="A894" i="2674"/>
  <c r="D894" i="2674" s="1"/>
  <c r="A895" i="2674"/>
  <c r="D895" i="2674" s="1"/>
  <c r="A896" i="2674"/>
  <c r="D896" i="2674" s="1"/>
  <c r="A897" i="2674"/>
  <c r="D897" i="2674" s="1"/>
  <c r="A898" i="2674"/>
  <c r="D898" i="2674" s="1"/>
  <c r="A899" i="2674"/>
  <c r="D899" i="2674" s="1"/>
  <c r="A900" i="2674"/>
  <c r="D900" i="2674" s="1"/>
  <c r="A901" i="2674"/>
  <c r="D901" i="2674" s="1"/>
  <c r="A902" i="2674"/>
  <c r="D902" i="2674" s="1"/>
  <c r="A903" i="2674"/>
  <c r="D903" i="2674" s="1"/>
  <c r="A904" i="2674"/>
  <c r="D904" i="2674" s="1"/>
  <c r="A905" i="2674"/>
  <c r="D905" i="2674" s="1"/>
  <c r="A906" i="2674"/>
  <c r="D906" i="2674" s="1"/>
  <c r="A907" i="2674"/>
  <c r="D907" i="2674" s="1"/>
  <c r="A908" i="2674"/>
  <c r="D908" i="2674" s="1"/>
  <c r="A909" i="2674"/>
  <c r="D909" i="2674" s="1"/>
  <c r="A910" i="2674"/>
  <c r="D910" i="2674" s="1"/>
  <c r="A911" i="2674"/>
  <c r="D911" i="2674" s="1"/>
  <c r="A912" i="2674"/>
  <c r="D912" i="2674" s="1"/>
  <c r="A913" i="2674"/>
  <c r="D913" i="2674" s="1"/>
  <c r="A914" i="2674"/>
  <c r="D914" i="2674" s="1"/>
  <c r="A915" i="2674"/>
  <c r="D915" i="2674" s="1"/>
  <c r="A916" i="2674"/>
  <c r="D916" i="2674" s="1"/>
  <c r="A917" i="2674"/>
  <c r="D917" i="2674" s="1"/>
  <c r="A918" i="2674"/>
  <c r="D918" i="2674" s="1"/>
  <c r="A919" i="2674"/>
  <c r="D919" i="2674" s="1"/>
  <c r="A920" i="2674"/>
  <c r="D920" i="2674" s="1"/>
  <c r="A921" i="2674"/>
  <c r="D921" i="2674" s="1"/>
  <c r="A922" i="2674"/>
  <c r="D922" i="2674" s="1"/>
  <c r="A923" i="2674"/>
  <c r="D923" i="2674" s="1"/>
  <c r="A924" i="2674"/>
  <c r="D924" i="2674" s="1"/>
  <c r="A925" i="2674"/>
  <c r="D925" i="2674" s="1"/>
  <c r="A926" i="2674"/>
  <c r="D926" i="2674" s="1"/>
  <c r="A927" i="2674"/>
  <c r="D927" i="2674" s="1"/>
  <c r="A928" i="2674"/>
  <c r="D928" i="2674" s="1"/>
  <c r="A929" i="2674"/>
  <c r="D929" i="2674" s="1"/>
  <c r="A930" i="2674"/>
  <c r="D930" i="2674" s="1"/>
  <c r="A931" i="2674"/>
  <c r="D931" i="2674" s="1"/>
  <c r="A932" i="2674"/>
  <c r="D932" i="2674" s="1"/>
  <c r="A933" i="2674"/>
  <c r="D933" i="2674" s="1"/>
  <c r="A934" i="2674"/>
  <c r="D934" i="2674" s="1"/>
  <c r="A935" i="2674"/>
  <c r="D935" i="2674" s="1"/>
  <c r="A936" i="2674"/>
  <c r="D936" i="2674" s="1"/>
  <c r="A937" i="2674"/>
  <c r="D937" i="2674" s="1"/>
  <c r="A938" i="2674"/>
  <c r="D938" i="2674" s="1"/>
  <c r="A939" i="2674"/>
  <c r="D939" i="2674" s="1"/>
  <c r="A940" i="2674"/>
  <c r="D940" i="2674" s="1"/>
  <c r="A941" i="2674"/>
  <c r="D941" i="2674" s="1"/>
  <c r="A942" i="2674"/>
  <c r="D942" i="2674" s="1"/>
  <c r="A943" i="2674"/>
  <c r="D943" i="2674" s="1"/>
  <c r="A944" i="2674"/>
  <c r="D944" i="2674" s="1"/>
  <c r="A945" i="2674"/>
  <c r="D945" i="2674" s="1"/>
  <c r="A946" i="2674"/>
  <c r="D946" i="2674" s="1"/>
  <c r="A947" i="2674"/>
  <c r="D947" i="2674" s="1"/>
  <c r="A948" i="2674"/>
  <c r="D948" i="2674" s="1"/>
  <c r="A949" i="2674"/>
  <c r="D949" i="2674" s="1"/>
  <c r="A950" i="2674"/>
  <c r="D950" i="2674" s="1"/>
  <c r="A951" i="2674"/>
  <c r="D951" i="2674" s="1"/>
  <c r="A952" i="2674"/>
  <c r="D952" i="2674" s="1"/>
  <c r="A953" i="2674"/>
  <c r="D953" i="2674" s="1"/>
  <c r="A954" i="2674"/>
  <c r="D954" i="2674" s="1"/>
  <c r="A955" i="2674"/>
  <c r="D955" i="2674" s="1"/>
  <c r="A956" i="2674"/>
  <c r="D956" i="2674" s="1"/>
  <c r="A957" i="2674"/>
  <c r="D957" i="2674" s="1"/>
  <c r="A958" i="2674"/>
  <c r="D958" i="2674" s="1"/>
  <c r="A959" i="2674"/>
  <c r="D959" i="2674" s="1"/>
  <c r="A960" i="2674"/>
  <c r="D960" i="2674" s="1"/>
  <c r="A961" i="2674"/>
  <c r="D961" i="2674" s="1"/>
  <c r="A962" i="2674"/>
  <c r="D962" i="2674" s="1"/>
  <c r="A963" i="2674"/>
  <c r="D963" i="2674" s="1"/>
  <c r="A964" i="2674"/>
  <c r="D964" i="2674" s="1"/>
  <c r="A965" i="2674"/>
  <c r="D965" i="2674" s="1"/>
  <c r="A966" i="2674"/>
  <c r="D966" i="2674" s="1"/>
  <c r="A967" i="2674"/>
  <c r="D967" i="2674" s="1"/>
  <c r="A968" i="2674"/>
  <c r="D968" i="2674" s="1"/>
  <c r="A969" i="2674"/>
  <c r="D969" i="2674" s="1"/>
  <c r="A970" i="2674"/>
  <c r="D970" i="2674" s="1"/>
  <c r="A971" i="2674"/>
  <c r="D971" i="2674" s="1"/>
  <c r="A972" i="2674"/>
  <c r="D972" i="2674" s="1"/>
  <c r="A973" i="2674"/>
  <c r="D973" i="2674" s="1"/>
  <c r="A974" i="2674"/>
  <c r="D974" i="2674" s="1"/>
  <c r="A975" i="2674"/>
  <c r="D975" i="2674" s="1"/>
  <c r="A976" i="2674"/>
  <c r="D976" i="2674" s="1"/>
  <c r="A977" i="2674"/>
  <c r="D977" i="2674" s="1"/>
  <c r="A978" i="2674"/>
  <c r="D978" i="2674" s="1"/>
  <c r="A979" i="2674"/>
  <c r="D979" i="2674" s="1"/>
  <c r="A980" i="2674"/>
  <c r="D980" i="2674" s="1"/>
  <c r="A981" i="2674"/>
  <c r="D981" i="2674" s="1"/>
  <c r="A982" i="2674"/>
  <c r="D982" i="2674" s="1"/>
  <c r="A983" i="2674"/>
  <c r="D983" i="2674" s="1"/>
  <c r="A984" i="2674"/>
  <c r="D984" i="2674" s="1"/>
  <c r="A985" i="2674"/>
  <c r="D985" i="2674" s="1"/>
  <c r="A986" i="2674"/>
  <c r="D986" i="2674" s="1"/>
  <c r="A987" i="2674"/>
  <c r="D987" i="2674" s="1"/>
  <c r="A988" i="2674"/>
  <c r="D988" i="2674" s="1"/>
  <c r="A989" i="2674"/>
  <c r="D989" i="2674" s="1"/>
  <c r="A990" i="2674"/>
  <c r="D990" i="2674" s="1"/>
  <c r="A991" i="2674"/>
  <c r="D991" i="2674" s="1"/>
  <c r="A992" i="2674"/>
  <c r="D992" i="2674" s="1"/>
  <c r="A993" i="2674"/>
  <c r="D993" i="2674" s="1"/>
  <c r="A994" i="2674"/>
  <c r="D994" i="2674" s="1"/>
  <c r="A995" i="2674"/>
  <c r="D995" i="2674" s="1"/>
  <c r="A996" i="2674"/>
  <c r="D996" i="2674" s="1"/>
  <c r="A997" i="2674"/>
  <c r="D997" i="2674" s="1"/>
  <c r="A998" i="2674"/>
  <c r="D998" i="2674" s="1"/>
  <c r="A999" i="2674"/>
  <c r="D999" i="2674" s="1"/>
  <c r="A1000" i="2674"/>
  <c r="D1000" i="2674" s="1"/>
  <c r="A1001" i="2674"/>
  <c r="D1001" i="2674" s="1"/>
  <c r="A1002" i="2674"/>
  <c r="D1002" i="2674" s="1"/>
  <c r="A1003" i="2674"/>
  <c r="D1003" i="2674" s="1"/>
  <c r="A1004" i="2674"/>
  <c r="D1004" i="2674" s="1"/>
  <c r="A1005" i="2674"/>
  <c r="D1005" i="2674" s="1"/>
  <c r="A1006" i="2674"/>
  <c r="D1006" i="2674" s="1"/>
  <c r="A1007" i="2674"/>
  <c r="D1007" i="2674" s="1"/>
  <c r="A1008" i="2674"/>
  <c r="D1008" i="2674" s="1"/>
  <c r="A1009" i="2674"/>
  <c r="D1009" i="2674" s="1"/>
  <c r="A1010" i="2674"/>
  <c r="D1010" i="2674" s="1"/>
  <c r="A1011" i="2674"/>
  <c r="D1011" i="2674" s="1"/>
  <c r="A1012" i="2674"/>
  <c r="D1012" i="2674" s="1"/>
  <c r="A1013" i="2674"/>
  <c r="D1013" i="2674" s="1"/>
  <c r="A1014" i="2674"/>
  <c r="D1014" i="2674" s="1"/>
  <c r="A1015" i="2674"/>
  <c r="D1015" i="2674" s="1"/>
  <c r="A1016" i="2674"/>
  <c r="D1016" i="2674" s="1"/>
  <c r="A1017" i="2674"/>
  <c r="D1017" i="2674" s="1"/>
  <c r="A1018" i="2674"/>
  <c r="D1018" i="2674" s="1"/>
  <c r="A1019" i="2674"/>
  <c r="D1019" i="2674" s="1"/>
  <c r="A1020" i="2674"/>
  <c r="D1020" i="2674" s="1"/>
  <c r="A1021" i="2674"/>
  <c r="D1021" i="2674" s="1"/>
  <c r="A1022" i="2674"/>
  <c r="D1022" i="2674" s="1"/>
  <c r="A1023" i="2674"/>
  <c r="D1023" i="2674" s="1"/>
  <c r="A1024" i="2674"/>
  <c r="D1024" i="2674" s="1"/>
  <c r="A1025" i="2674"/>
  <c r="D1025" i="2674" s="1"/>
  <c r="A1026" i="2674"/>
  <c r="D1026" i="2674" s="1"/>
  <c r="A1027" i="2674"/>
  <c r="D1027" i="2674" s="1"/>
  <c r="A1028" i="2674"/>
  <c r="D1028" i="2674" s="1"/>
  <c r="A1029" i="2674"/>
  <c r="D1029" i="2674" s="1"/>
  <c r="A1030" i="2674"/>
  <c r="D1030" i="2674" s="1"/>
  <c r="A1031" i="2674"/>
  <c r="D1031" i="2674" s="1"/>
  <c r="A1032" i="2674"/>
  <c r="D1032" i="2674" s="1"/>
  <c r="A1033" i="2674"/>
  <c r="D1033" i="2674" s="1"/>
  <c r="A1034" i="2674"/>
  <c r="D1034" i="2674" s="1"/>
  <c r="A1035" i="2674"/>
  <c r="D1035" i="2674" s="1"/>
  <c r="A1036" i="2674"/>
  <c r="D1036" i="2674" s="1"/>
  <c r="A1037" i="2674"/>
  <c r="D1037" i="2674" s="1"/>
  <c r="A1038" i="2674"/>
  <c r="D1038" i="2674" s="1"/>
  <c r="A1039" i="2674"/>
  <c r="D1039" i="2674" s="1"/>
  <c r="A1040" i="2674"/>
  <c r="D1040" i="2674" s="1"/>
  <c r="A1041" i="2674"/>
  <c r="D1041" i="2674" s="1"/>
  <c r="A1042" i="2674"/>
  <c r="D1042" i="2674" s="1"/>
  <c r="A1043" i="2674"/>
  <c r="D1043" i="2674" s="1"/>
  <c r="A1044" i="2674"/>
  <c r="D1044" i="2674" s="1"/>
  <c r="A1045" i="2674"/>
  <c r="D1045" i="2674" s="1"/>
  <c r="A1046" i="2674"/>
  <c r="D1046" i="2674" s="1"/>
  <c r="A1047" i="2674"/>
  <c r="D1047" i="2674" s="1"/>
  <c r="A1048" i="2674"/>
  <c r="D1048" i="2674" s="1"/>
  <c r="A1049" i="2674"/>
  <c r="D1049" i="2674" s="1"/>
  <c r="A1050" i="2674"/>
  <c r="D1050" i="2674" s="1"/>
  <c r="A1051" i="2674"/>
  <c r="D1051" i="2674" s="1"/>
  <c r="A1052" i="2674"/>
  <c r="D1052" i="2674" s="1"/>
  <c r="A1053" i="2674"/>
  <c r="D1053" i="2674" s="1"/>
  <c r="A1054" i="2674"/>
  <c r="D1054" i="2674" s="1"/>
  <c r="A1055" i="2674"/>
  <c r="D1055" i="2674" s="1"/>
  <c r="A1056" i="2674"/>
  <c r="D1056" i="2674" s="1"/>
  <c r="A1057" i="2674"/>
  <c r="D1057" i="2674" s="1"/>
  <c r="A1058" i="2674"/>
  <c r="D1058" i="2674" s="1"/>
  <c r="A1059" i="2674"/>
  <c r="D1059" i="2674" s="1"/>
  <c r="A1060" i="2674"/>
  <c r="D1060" i="2674" s="1"/>
  <c r="A1061" i="2674"/>
  <c r="D1061" i="2674" s="1"/>
  <c r="A1062" i="2674"/>
  <c r="D1062" i="2674" s="1"/>
  <c r="A1063" i="2674"/>
  <c r="D1063" i="2674" s="1"/>
  <c r="A1064" i="2674"/>
  <c r="D1064" i="2674" s="1"/>
  <c r="A1065" i="2674"/>
  <c r="D1065" i="2674" s="1"/>
  <c r="A1066" i="2674"/>
  <c r="D1066" i="2674" s="1"/>
  <c r="A1067" i="2674"/>
  <c r="D1067" i="2674" s="1"/>
  <c r="A1068" i="2674"/>
  <c r="D1068" i="2674" s="1"/>
  <c r="A1069" i="2674"/>
  <c r="D1069" i="2674" s="1"/>
  <c r="A1070" i="2674"/>
  <c r="D1070" i="2674" s="1"/>
  <c r="A1071" i="2674"/>
  <c r="D1071" i="2674" s="1"/>
  <c r="A1072" i="2674"/>
  <c r="D1072" i="2674" s="1"/>
  <c r="A1073" i="2674"/>
  <c r="D1073" i="2674" s="1"/>
  <c r="A1074" i="2674"/>
  <c r="D1074" i="2674" s="1"/>
  <c r="A1075" i="2674"/>
  <c r="D1075" i="2674" s="1"/>
  <c r="A1076" i="2674"/>
  <c r="D1076" i="2674" s="1"/>
  <c r="A1077" i="2674"/>
  <c r="D1077" i="2674" s="1"/>
  <c r="A1078" i="2674"/>
  <c r="D1078" i="2674" s="1"/>
  <c r="A1079" i="2674"/>
  <c r="D1079" i="2674" s="1"/>
  <c r="A1080" i="2674"/>
  <c r="D1080" i="2674" s="1"/>
  <c r="A1081" i="2674"/>
  <c r="D1081" i="2674" s="1"/>
  <c r="A1082" i="2674"/>
  <c r="D1082" i="2674" s="1"/>
  <c r="A1083" i="2674"/>
  <c r="D1083" i="2674" s="1"/>
  <c r="A1084" i="2674"/>
  <c r="D1084" i="2674" s="1"/>
  <c r="A1085" i="2674"/>
  <c r="D1085" i="2674" s="1"/>
  <c r="A1086" i="2674"/>
  <c r="D1086" i="2674" s="1"/>
  <c r="A1087" i="2674"/>
  <c r="D1087" i="2674" s="1"/>
  <c r="A1088" i="2674"/>
  <c r="D1088" i="2674" s="1"/>
  <c r="A1089" i="2674"/>
  <c r="D1089" i="2674" s="1"/>
  <c r="A1090" i="2674"/>
  <c r="D1090" i="2674" s="1"/>
  <c r="A1091" i="2674"/>
  <c r="D1091" i="2674" s="1"/>
  <c r="A1092" i="2674"/>
  <c r="D1092" i="2674" s="1"/>
  <c r="A1093" i="2674"/>
  <c r="D1093" i="2674" s="1"/>
  <c r="A1094" i="2674"/>
  <c r="D1094" i="2674" s="1"/>
  <c r="A1095" i="2674"/>
  <c r="D1095" i="2674" s="1"/>
  <c r="A1096" i="2674"/>
  <c r="D1096" i="2674" s="1"/>
  <c r="A1097" i="2674"/>
  <c r="D1097" i="2674" s="1"/>
  <c r="A1098" i="2674"/>
  <c r="D1098" i="2674" s="1"/>
  <c r="A1099" i="2674"/>
  <c r="D1099" i="2674" s="1"/>
  <c r="A1100" i="2674"/>
  <c r="D1100" i="2674" s="1"/>
  <c r="A1101" i="2674"/>
  <c r="D1101" i="2674" s="1"/>
  <c r="A1102" i="2674"/>
  <c r="D1102" i="2674" s="1"/>
  <c r="A1103" i="2674"/>
  <c r="D1103" i="2674" s="1"/>
  <c r="A1104" i="2674"/>
  <c r="D1104" i="2674" s="1"/>
  <c r="A1105" i="2674"/>
  <c r="D1105" i="2674" s="1"/>
  <c r="A1106" i="2674"/>
  <c r="D1106" i="2674" s="1"/>
  <c r="A1107" i="2674"/>
  <c r="D1107" i="2674" s="1"/>
  <c r="A1108" i="2674"/>
  <c r="D1108" i="2674" s="1"/>
  <c r="A1109" i="2674"/>
  <c r="D1109" i="2674" s="1"/>
  <c r="A1110" i="2674"/>
  <c r="D1110" i="2674" s="1"/>
  <c r="A1111" i="2674"/>
  <c r="D1111" i="2674" s="1"/>
  <c r="A1112" i="2674"/>
  <c r="D1112" i="2674" s="1"/>
  <c r="A1113" i="2674"/>
  <c r="D1113" i="2674" s="1"/>
  <c r="A1114" i="2674"/>
  <c r="D1114" i="2674" s="1"/>
  <c r="A1115" i="2674"/>
  <c r="D1115" i="2674" s="1"/>
  <c r="A1116" i="2674"/>
  <c r="D1116" i="2674" s="1"/>
  <c r="A1117" i="2674"/>
  <c r="D1117" i="2674" s="1"/>
  <c r="A1118" i="2674"/>
  <c r="D1118" i="2674" s="1"/>
  <c r="A1119" i="2674"/>
  <c r="D1119" i="2674" s="1"/>
  <c r="A1120" i="2674"/>
  <c r="D1120" i="2674" s="1"/>
  <c r="A1121" i="2674"/>
  <c r="D1121" i="2674" s="1"/>
  <c r="A1122" i="2674"/>
  <c r="D1122" i="2674" s="1"/>
  <c r="A1123" i="2674"/>
  <c r="D1123" i="2674" s="1"/>
  <c r="A1124" i="2674"/>
  <c r="D1124" i="2674" s="1"/>
  <c r="A1125" i="2674"/>
  <c r="D1125" i="2674" s="1"/>
  <c r="A1126" i="2674"/>
  <c r="D1126" i="2674" s="1"/>
  <c r="A1127" i="2674"/>
  <c r="D1127" i="2674" s="1"/>
  <c r="A1128" i="2674"/>
  <c r="D1128" i="2674" s="1"/>
  <c r="A1129" i="2674"/>
  <c r="D1129" i="2674" s="1"/>
  <c r="A1130" i="2674"/>
  <c r="D1130" i="2674" s="1"/>
  <c r="A1131" i="2674"/>
  <c r="D1131" i="2674" s="1"/>
  <c r="A1132" i="2674"/>
  <c r="D1132" i="2674" s="1"/>
  <c r="A1133" i="2674"/>
  <c r="D1133" i="2674" s="1"/>
  <c r="A1134" i="2674"/>
  <c r="D1134" i="2674" s="1"/>
  <c r="A1135" i="2674"/>
  <c r="D1135" i="2674" s="1"/>
  <c r="A1136" i="2674"/>
  <c r="D1136" i="2674" s="1"/>
  <c r="A1137" i="2674"/>
  <c r="D1137" i="2674" s="1"/>
  <c r="A1138" i="2674"/>
  <c r="D1138" i="2674" s="1"/>
  <c r="A1139" i="2674"/>
  <c r="D1139" i="2674" s="1"/>
  <c r="A1140" i="2674"/>
  <c r="D1140" i="2674" s="1"/>
  <c r="A1141" i="2674"/>
  <c r="D1141" i="2674" s="1"/>
  <c r="A1142" i="2674"/>
  <c r="D1142" i="2674" s="1"/>
  <c r="A1143" i="2674"/>
  <c r="D1143" i="2674" s="1"/>
  <c r="A1144" i="2674"/>
  <c r="D1144" i="2674" s="1"/>
  <c r="A1145" i="2674"/>
  <c r="D1145" i="2674" s="1"/>
  <c r="A1146" i="2674"/>
  <c r="D1146" i="2674" s="1"/>
  <c r="A1147" i="2674"/>
  <c r="D1147" i="2674" s="1"/>
  <c r="A1148" i="2674"/>
  <c r="D1148" i="2674" s="1"/>
  <c r="A1149" i="2674"/>
  <c r="D1149" i="2674" s="1"/>
  <c r="A1150" i="2674"/>
  <c r="D1150" i="2674" s="1"/>
  <c r="A1151" i="2674"/>
  <c r="D1151" i="2674" s="1"/>
  <c r="A1152" i="2674"/>
  <c r="D1152" i="2674" s="1"/>
  <c r="A1153" i="2674"/>
  <c r="D1153" i="2674" s="1"/>
  <c r="A1154" i="2674"/>
  <c r="D1154" i="2674" s="1"/>
  <c r="A1155" i="2674"/>
  <c r="D1155" i="2674" s="1"/>
  <c r="A1156" i="2674"/>
  <c r="D1156" i="2674" s="1"/>
  <c r="A1157" i="2674"/>
  <c r="D1157" i="2674" s="1"/>
  <c r="A1158" i="2674"/>
  <c r="D1158" i="2674" s="1"/>
  <c r="A1159" i="2674"/>
  <c r="D1159" i="2674" s="1"/>
  <c r="A1160" i="2674"/>
  <c r="D1160" i="2674" s="1"/>
  <c r="A1161" i="2674"/>
  <c r="D1161" i="2674" s="1"/>
  <c r="A1162" i="2674"/>
  <c r="D1162" i="2674" s="1"/>
  <c r="A1163" i="2674"/>
  <c r="D1163" i="2674" s="1"/>
  <c r="A1164" i="2674"/>
  <c r="D1164" i="2674" s="1"/>
  <c r="A1165" i="2674"/>
  <c r="D1165" i="2674" s="1"/>
  <c r="A1166" i="2674"/>
  <c r="D1166" i="2674" s="1"/>
  <c r="A1167" i="2674"/>
  <c r="D1167" i="2674" s="1"/>
  <c r="A1168" i="2674"/>
  <c r="D1168" i="2674" s="1"/>
  <c r="A1169" i="2674"/>
  <c r="D1169" i="2674" s="1"/>
  <c r="A1170" i="2674"/>
  <c r="D1170" i="2674" s="1"/>
  <c r="A1171" i="2674"/>
  <c r="D1171" i="2674" s="1"/>
  <c r="A1172" i="2674"/>
  <c r="D1172" i="2674" s="1"/>
  <c r="A1173" i="2674"/>
  <c r="D1173" i="2674" s="1"/>
  <c r="A1174" i="2674"/>
  <c r="D1174" i="2674" s="1"/>
  <c r="A1175" i="2674"/>
  <c r="D1175" i="2674" s="1"/>
  <c r="A1176" i="2674"/>
  <c r="D1176" i="2674" s="1"/>
  <c r="A1177" i="2674"/>
  <c r="D1177" i="2674" s="1"/>
  <c r="A1178" i="2674"/>
  <c r="D1178" i="2674" s="1"/>
  <c r="A1179" i="2674"/>
  <c r="D1179" i="2674" s="1"/>
  <c r="A1180" i="2674"/>
  <c r="D1180" i="2674" s="1"/>
  <c r="A1181" i="2674"/>
  <c r="D1181" i="2674" s="1"/>
  <c r="A1182" i="2674"/>
  <c r="D1182" i="2674" s="1"/>
  <c r="A1183" i="2674"/>
  <c r="D1183" i="2674" s="1"/>
  <c r="A1184" i="2674"/>
  <c r="D1184" i="2674" s="1"/>
  <c r="A1185" i="2674"/>
  <c r="D1185" i="2674" s="1"/>
  <c r="A1186" i="2674"/>
  <c r="D1186" i="2674" s="1"/>
  <c r="A1187" i="2674"/>
  <c r="D1187" i="2674" s="1"/>
  <c r="A1188" i="2674"/>
  <c r="D1188" i="2674" s="1"/>
  <c r="A1189" i="2674"/>
  <c r="D1189" i="2674" s="1"/>
  <c r="A1190" i="2674"/>
  <c r="D1190" i="2674" s="1"/>
  <c r="A1191" i="2674"/>
  <c r="D1191" i="2674" s="1"/>
  <c r="A1192" i="2674"/>
  <c r="D1192" i="2674" s="1"/>
  <c r="A1193" i="2674"/>
  <c r="D1193" i="2674" s="1"/>
  <c r="A1194" i="2674"/>
  <c r="D1194" i="2674" s="1"/>
  <c r="A1195" i="2674"/>
  <c r="D1195" i="2674" s="1"/>
  <c r="A1196" i="2674"/>
  <c r="D1196" i="2674" s="1"/>
  <c r="A1197" i="2674"/>
  <c r="D1197" i="2674" s="1"/>
  <c r="A1198" i="2674"/>
  <c r="D1198" i="2674" s="1"/>
  <c r="A1199" i="2674"/>
  <c r="D1199" i="2674" s="1"/>
  <c r="A1200" i="2674"/>
  <c r="D1200" i="2674" s="1"/>
  <c r="A1201" i="2674"/>
  <c r="D1201" i="2674" s="1"/>
  <c r="A1202" i="2674"/>
  <c r="D1202" i="2674" s="1"/>
  <c r="A1203" i="2674"/>
  <c r="D1203" i="2674" s="1"/>
  <c r="A1204" i="2674"/>
  <c r="D1204" i="2674" s="1"/>
  <c r="A1205" i="2674"/>
  <c r="D1205" i="2674" s="1"/>
  <c r="A1206" i="2674"/>
  <c r="D1206" i="2674" s="1"/>
  <c r="A1207" i="2674"/>
  <c r="D1207" i="2674" s="1"/>
  <c r="A1208" i="2674"/>
  <c r="D1208" i="2674" s="1"/>
  <c r="A1209" i="2674"/>
  <c r="D1209" i="2674" s="1"/>
  <c r="A1210" i="2674"/>
  <c r="D1210" i="2674" s="1"/>
  <c r="A1211" i="2674"/>
  <c r="D1211" i="2674" s="1"/>
  <c r="A1212" i="2674"/>
  <c r="D1212" i="2674" s="1"/>
  <c r="A1213" i="2674"/>
  <c r="D1213" i="2674" s="1"/>
  <c r="A1214" i="2674"/>
  <c r="D1214" i="2674" s="1"/>
  <c r="A1215" i="2674"/>
  <c r="D1215" i="2674" s="1"/>
  <c r="A1216" i="2674"/>
  <c r="D1216" i="2674" s="1"/>
  <c r="A1217" i="2674"/>
  <c r="D1217" i="2674" s="1"/>
  <c r="A1218" i="2674"/>
  <c r="D1218" i="2674" s="1"/>
  <c r="A1219" i="2674"/>
  <c r="D1219" i="2674" s="1"/>
  <c r="A1220" i="2674"/>
  <c r="D1220" i="2674" s="1"/>
  <c r="A1221" i="2674"/>
  <c r="D1221" i="2674" s="1"/>
  <c r="A1222" i="2674"/>
  <c r="D1222" i="2674" s="1"/>
  <c r="A1223" i="2674"/>
  <c r="D1223" i="2674" s="1"/>
  <c r="A1224" i="2674"/>
  <c r="D1224" i="2674" s="1"/>
  <c r="A1225" i="2674"/>
  <c r="D1225" i="2674" s="1"/>
  <c r="A1226" i="2674"/>
  <c r="D1226" i="2674" s="1"/>
  <c r="A1227" i="2674"/>
  <c r="D1227" i="2674" s="1"/>
  <c r="A1228" i="2674"/>
  <c r="D1228" i="2674" s="1"/>
  <c r="A1229" i="2674"/>
  <c r="D1229" i="2674" s="1"/>
  <c r="A1230" i="2674"/>
  <c r="D1230" i="2674" s="1"/>
  <c r="A1231" i="2674"/>
  <c r="D1231" i="2674" s="1"/>
  <c r="A1232" i="2674"/>
  <c r="D1232" i="2674" s="1"/>
  <c r="A1233" i="2674"/>
  <c r="D1233" i="2674" s="1"/>
  <c r="A1234" i="2674"/>
  <c r="D1234" i="2674" s="1"/>
  <c r="A1235" i="2674"/>
  <c r="D1235" i="2674" s="1"/>
  <c r="A1236" i="2674"/>
  <c r="D1236" i="2674" s="1"/>
  <c r="A1237" i="2674"/>
  <c r="D1237" i="2674" s="1"/>
  <c r="A1238" i="2674"/>
  <c r="D1238" i="2674" s="1"/>
  <c r="A1239" i="2674"/>
  <c r="D1239" i="2674" s="1"/>
  <c r="A1240" i="2674"/>
  <c r="D1240" i="2674" s="1"/>
  <c r="A1241" i="2674"/>
  <c r="D1241" i="2674" s="1"/>
  <c r="A1242" i="2674"/>
  <c r="D1242" i="2674" s="1"/>
  <c r="A1243" i="2674"/>
  <c r="D1243" i="2674" s="1"/>
  <c r="A1244" i="2674"/>
  <c r="D1244" i="2674" s="1"/>
  <c r="A1245" i="2674"/>
  <c r="D1245" i="2674" s="1"/>
  <c r="A1246" i="2674"/>
  <c r="D1246" i="2674" s="1"/>
  <c r="A1247" i="2674"/>
  <c r="D1247" i="2674" s="1"/>
  <c r="A1248" i="2674"/>
  <c r="D1248" i="2674" s="1"/>
  <c r="A1249" i="2674"/>
  <c r="D1249" i="2674" s="1"/>
  <c r="A1250" i="2674"/>
  <c r="D1250" i="2674" s="1"/>
  <c r="A1251" i="2674"/>
  <c r="D1251" i="2674" s="1"/>
  <c r="A1252" i="2674"/>
  <c r="D1252" i="2674" s="1"/>
  <c r="A1253" i="2674"/>
  <c r="D1253" i="2674" s="1"/>
  <c r="A1254" i="2674"/>
  <c r="D1254" i="2674" s="1"/>
  <c r="A1255" i="2674"/>
  <c r="D1255" i="2674" s="1"/>
  <c r="A1256" i="2674"/>
  <c r="D1256" i="2674" s="1"/>
  <c r="A1257" i="2674"/>
  <c r="D1257" i="2674" s="1"/>
  <c r="A1258" i="2674"/>
  <c r="D1258" i="2674" s="1"/>
  <c r="A1259" i="2674"/>
  <c r="D1259" i="2674" s="1"/>
  <c r="A1260" i="2674"/>
  <c r="D1260" i="2674" s="1"/>
  <c r="A1261" i="2674"/>
  <c r="D1261" i="2674" s="1"/>
  <c r="A1262" i="2674"/>
  <c r="D1262" i="2674" s="1"/>
  <c r="A1263" i="2674"/>
  <c r="D1263" i="2674" s="1"/>
  <c r="A1264" i="2674"/>
  <c r="D1264" i="2674" s="1"/>
  <c r="A1265" i="2674"/>
  <c r="D1265" i="2674" s="1"/>
  <c r="A1266" i="2674"/>
  <c r="D1266" i="2674" s="1"/>
  <c r="A1267" i="2674"/>
  <c r="D1267" i="2674" s="1"/>
  <c r="A1268" i="2674"/>
  <c r="D1268" i="2674" s="1"/>
  <c r="A1269" i="2674"/>
  <c r="D1269" i="2674" s="1"/>
  <c r="A1270" i="2674"/>
  <c r="D1270" i="2674" s="1"/>
  <c r="A1271" i="2674"/>
  <c r="D1271" i="2674" s="1"/>
  <c r="A1272" i="2674"/>
  <c r="D1272" i="2674" s="1"/>
  <c r="A1273" i="2674"/>
  <c r="D1273" i="2674" s="1"/>
  <c r="A1274" i="2674"/>
  <c r="D1274" i="2674" s="1"/>
  <c r="A1275" i="2674"/>
  <c r="D1275" i="2674" s="1"/>
  <c r="A1276" i="2674"/>
  <c r="D1276" i="2674" s="1"/>
  <c r="A1277" i="2674"/>
  <c r="D1277" i="2674" s="1"/>
  <c r="A1278" i="2674"/>
  <c r="D1278" i="2674" s="1"/>
  <c r="A1279" i="2674"/>
  <c r="D1279" i="2674" s="1"/>
  <c r="A1280" i="2674"/>
  <c r="D1280" i="2674" s="1"/>
  <c r="A1281" i="2674"/>
  <c r="D1281" i="2674" s="1"/>
  <c r="A1282" i="2674"/>
  <c r="D1282" i="2674" s="1"/>
  <c r="A1283" i="2674"/>
  <c r="D1283" i="2674" s="1"/>
  <c r="A1284" i="2674"/>
  <c r="D1284" i="2674" s="1"/>
  <c r="A1285" i="2674"/>
  <c r="D1285" i="2674" s="1"/>
  <c r="A1286" i="2674"/>
  <c r="D1286" i="2674" s="1"/>
  <c r="A1287" i="2674"/>
  <c r="D1287" i="2674" s="1"/>
  <c r="A1288" i="2674"/>
  <c r="D1288" i="2674" s="1"/>
  <c r="A1289" i="2674"/>
  <c r="D1289" i="2674" s="1"/>
  <c r="A1290" i="2674"/>
  <c r="D1290" i="2674" s="1"/>
  <c r="A1291" i="2674"/>
  <c r="D1291" i="2674" s="1"/>
  <c r="A1292" i="2674"/>
  <c r="D1292" i="2674" s="1"/>
  <c r="A1293" i="2674"/>
  <c r="D1293" i="2674" s="1"/>
  <c r="A1294" i="2674"/>
  <c r="D1294" i="2674" s="1"/>
  <c r="A1295" i="2674"/>
  <c r="D1295" i="2674" s="1"/>
  <c r="A1296" i="2674"/>
  <c r="D1296" i="2674" s="1"/>
  <c r="A1297" i="2674"/>
  <c r="D1297" i="2674" s="1"/>
  <c r="A1298" i="2674"/>
  <c r="D1298" i="2674" s="1"/>
  <c r="A1299" i="2674"/>
  <c r="D1299" i="2674" s="1"/>
  <c r="A1300" i="2674"/>
  <c r="D1300" i="2674" s="1"/>
  <c r="A1301" i="2674"/>
  <c r="D1301" i="2674" s="1"/>
  <c r="A1302" i="2674"/>
  <c r="D1302" i="2674" s="1"/>
  <c r="A1303" i="2674"/>
  <c r="D1303" i="2674" s="1"/>
  <c r="A1304" i="2674"/>
  <c r="D1304" i="2674" s="1"/>
  <c r="A1305" i="2674"/>
  <c r="D1305" i="2674" s="1"/>
  <c r="A1306" i="2674"/>
  <c r="D1306" i="2674" s="1"/>
  <c r="A1307" i="2674"/>
  <c r="D1307" i="2674" s="1"/>
  <c r="A1308" i="2674"/>
  <c r="D1308" i="2674" s="1"/>
  <c r="A1309" i="2674"/>
  <c r="D1309" i="2674" s="1"/>
  <c r="A1310" i="2674"/>
  <c r="D1310" i="2674" s="1"/>
  <c r="A1311" i="2674"/>
  <c r="D1311" i="2674" s="1"/>
  <c r="A1312" i="2674"/>
  <c r="D1312" i="2674" s="1"/>
  <c r="A1313" i="2674"/>
  <c r="D1313" i="2674" s="1"/>
  <c r="A1314" i="2674"/>
  <c r="D1314" i="2674" s="1"/>
  <c r="A1315" i="2674"/>
  <c r="D1315" i="2674" s="1"/>
  <c r="A1316" i="2674"/>
  <c r="D1316" i="2674" s="1"/>
  <c r="A1317" i="2674"/>
  <c r="D1317" i="2674" s="1"/>
  <c r="A1318" i="2674"/>
  <c r="D1318" i="2674" s="1"/>
  <c r="A1319" i="2674"/>
  <c r="D1319" i="2674" s="1"/>
  <c r="A1320" i="2674"/>
  <c r="D1320" i="2674" s="1"/>
  <c r="A1321" i="2674"/>
  <c r="D1321" i="2674" s="1"/>
  <c r="A1322" i="2674"/>
  <c r="D1322" i="2674" s="1"/>
  <c r="A1323" i="2674"/>
  <c r="D1323" i="2674" s="1"/>
  <c r="A1324" i="2674"/>
  <c r="D1324" i="2674" s="1"/>
  <c r="A1325" i="2674"/>
  <c r="D1325" i="2674" s="1"/>
  <c r="A1326" i="2674"/>
  <c r="D1326" i="2674" s="1"/>
  <c r="A1327" i="2674"/>
  <c r="D1327" i="2674" s="1"/>
  <c r="A1328" i="2674"/>
  <c r="D1328" i="2674" s="1"/>
  <c r="A1329" i="2674"/>
  <c r="D1329" i="2674" s="1"/>
  <c r="A1330" i="2674"/>
  <c r="D1330" i="2674" s="1"/>
  <c r="A1331" i="2674"/>
  <c r="D1331" i="2674" s="1"/>
  <c r="A1332" i="2674"/>
  <c r="D1332" i="2674" s="1"/>
  <c r="A1333" i="2674"/>
  <c r="D1333" i="2674" s="1"/>
  <c r="A1334" i="2674"/>
  <c r="D1334" i="2674" s="1"/>
  <c r="A1335" i="2674"/>
  <c r="D1335" i="2674" s="1"/>
  <c r="A1336" i="2674"/>
  <c r="D1336" i="2674" s="1"/>
  <c r="A1337" i="2674"/>
  <c r="D1337" i="2674" s="1"/>
  <c r="A1338" i="2674"/>
  <c r="D1338" i="2674" s="1"/>
  <c r="A1339" i="2674"/>
  <c r="D1339" i="2674" s="1"/>
  <c r="A1340" i="2674"/>
  <c r="D1340" i="2674" s="1"/>
  <c r="A1341" i="2674"/>
  <c r="D1341" i="2674" s="1"/>
  <c r="A1342" i="2674"/>
  <c r="D1342" i="2674" s="1"/>
  <c r="A1343" i="2674"/>
  <c r="D1343" i="2674" s="1"/>
  <c r="A1344" i="2674"/>
  <c r="D1344" i="2674" s="1"/>
  <c r="A1345" i="2674"/>
  <c r="D1345" i="2674" s="1"/>
  <c r="A1346" i="2674"/>
  <c r="D1346" i="2674" s="1"/>
  <c r="A1347" i="2674"/>
  <c r="D1347" i="2674" s="1"/>
  <c r="A1348" i="2674"/>
  <c r="D1348" i="2674" s="1"/>
  <c r="A1349" i="2674"/>
  <c r="D1349" i="2674" s="1"/>
  <c r="A1350" i="2674"/>
  <c r="D1350" i="2674" s="1"/>
  <c r="A1351" i="2674"/>
  <c r="D1351" i="2674" s="1"/>
  <c r="A1352" i="2674"/>
  <c r="D1352" i="2674" s="1"/>
  <c r="A1353" i="2674"/>
  <c r="D1353" i="2674" s="1"/>
  <c r="A1354" i="2674"/>
  <c r="D1354" i="2674" s="1"/>
  <c r="A1355" i="2674"/>
  <c r="D1355" i="2674" s="1"/>
  <c r="A1356" i="2674"/>
  <c r="D1356" i="2674" s="1"/>
  <c r="A1357" i="2674"/>
  <c r="D1357" i="2674" s="1"/>
  <c r="A1358" i="2674"/>
  <c r="D1358" i="2674" s="1"/>
  <c r="A1359" i="2674"/>
  <c r="D1359" i="2674" s="1"/>
  <c r="A1360" i="2674"/>
  <c r="D1360" i="2674" s="1"/>
  <c r="A1361" i="2674"/>
  <c r="D1361" i="2674" s="1"/>
  <c r="A1362" i="2674"/>
  <c r="D1362" i="2674" s="1"/>
  <c r="A1363" i="2674"/>
  <c r="D1363" i="2674" s="1"/>
  <c r="A1364" i="2674"/>
  <c r="D1364" i="2674" s="1"/>
  <c r="A1365" i="2674"/>
  <c r="D1365" i="2674" s="1"/>
  <c r="A1366" i="2674"/>
  <c r="D1366" i="2674" s="1"/>
  <c r="A1367" i="2674"/>
  <c r="D1367" i="2674" s="1"/>
  <c r="A1368" i="2674"/>
  <c r="D1368" i="2674" s="1"/>
  <c r="A1369" i="2674"/>
  <c r="D1369" i="2674" s="1"/>
  <c r="A1370" i="2674"/>
  <c r="D1370" i="2674" s="1"/>
  <c r="A1371" i="2674"/>
  <c r="D1371" i="2674" s="1"/>
  <c r="A1372" i="2674"/>
  <c r="D1372" i="2674" s="1"/>
  <c r="A1373" i="2674"/>
  <c r="D1373" i="2674" s="1"/>
  <c r="A1374" i="2674"/>
  <c r="D1374" i="2674" s="1"/>
  <c r="A1375" i="2674"/>
  <c r="D1375" i="2674" s="1"/>
  <c r="A1376" i="2674"/>
  <c r="D1376" i="2674" s="1"/>
  <c r="A1377" i="2674"/>
  <c r="D1377" i="2674" s="1"/>
  <c r="A1378" i="2674"/>
  <c r="D1378" i="2674" s="1"/>
  <c r="A1379" i="2674"/>
  <c r="D1379" i="2674" s="1"/>
  <c r="A1380" i="2674"/>
  <c r="D1380" i="2674" s="1"/>
  <c r="A1381" i="2674"/>
  <c r="D1381" i="2674" s="1"/>
  <c r="A1382" i="2674"/>
  <c r="D1382" i="2674" s="1"/>
  <c r="A1383" i="2674"/>
  <c r="D1383" i="2674" s="1"/>
  <c r="A1384" i="2674"/>
  <c r="D1384" i="2674" s="1"/>
  <c r="A1385" i="2674"/>
  <c r="D1385" i="2674" s="1"/>
  <c r="A1386" i="2674"/>
  <c r="D1386" i="2674" s="1"/>
  <c r="A1387" i="2674"/>
  <c r="D1387" i="2674" s="1"/>
  <c r="A1388" i="2674"/>
  <c r="D1388" i="2674" s="1"/>
  <c r="A1389" i="2674"/>
  <c r="D1389" i="2674" s="1"/>
  <c r="A1390" i="2674"/>
  <c r="D1390" i="2674" s="1"/>
  <c r="A1391" i="2674"/>
  <c r="D1391" i="2674" s="1"/>
  <c r="A1392" i="2674"/>
  <c r="D1392" i="2674" s="1"/>
  <c r="A1393" i="2674"/>
  <c r="D1393" i="2674" s="1"/>
  <c r="A1394" i="2674"/>
  <c r="D1394" i="2674" s="1"/>
  <c r="A1395" i="2674"/>
  <c r="D1395" i="2674" s="1"/>
  <c r="A1396" i="2674"/>
  <c r="D1396" i="2674" s="1"/>
  <c r="A1397" i="2674"/>
  <c r="D1397" i="2674" s="1"/>
  <c r="A1398" i="2674"/>
  <c r="D1398" i="2674" s="1"/>
  <c r="A1399" i="2674"/>
  <c r="D1399" i="2674" s="1"/>
  <c r="A1400" i="2674"/>
  <c r="D1400" i="2674" s="1"/>
  <c r="A1401" i="2674"/>
  <c r="D1401" i="2674" s="1"/>
  <c r="A1402" i="2674"/>
  <c r="D1402" i="2674" s="1"/>
  <c r="A1403" i="2674"/>
  <c r="D1403" i="2674" s="1"/>
  <c r="A1404" i="2674"/>
  <c r="D1404" i="2674" s="1"/>
  <c r="A1405" i="2674"/>
  <c r="D1405" i="2674" s="1"/>
  <c r="A1406" i="2674"/>
  <c r="D1406" i="2674" s="1"/>
  <c r="A1407" i="2674"/>
  <c r="D1407" i="2674" s="1"/>
  <c r="A1408" i="2674"/>
  <c r="D1408" i="2674" s="1"/>
  <c r="A1409" i="2674"/>
  <c r="D1409" i="2674" s="1"/>
  <c r="A1410" i="2674"/>
  <c r="D1410" i="2674" s="1"/>
  <c r="A1411" i="2674"/>
  <c r="D1411" i="2674" s="1"/>
  <c r="A1412" i="2674"/>
  <c r="D1412" i="2674" s="1"/>
  <c r="A1413" i="2674"/>
  <c r="D1413" i="2674" s="1"/>
  <c r="A1414" i="2674"/>
  <c r="D1414" i="2674" s="1"/>
  <c r="A1415" i="2674"/>
  <c r="D1415" i="2674" s="1"/>
  <c r="A1416" i="2674"/>
  <c r="D1416" i="2674" s="1"/>
  <c r="A1417" i="2674"/>
  <c r="D1417" i="2674" s="1"/>
  <c r="A1418" i="2674"/>
  <c r="D1418" i="2674" s="1"/>
  <c r="A1419" i="2674"/>
  <c r="D1419" i="2674" s="1"/>
  <c r="A1420" i="2674"/>
  <c r="D1420" i="2674" s="1"/>
  <c r="A1421" i="2674"/>
  <c r="D1421" i="2674" s="1"/>
  <c r="A1422" i="2674"/>
  <c r="D1422" i="2674" s="1"/>
  <c r="A1423" i="2674"/>
  <c r="D1423" i="2674" s="1"/>
  <c r="A1424" i="2674"/>
  <c r="D1424" i="2674" s="1"/>
  <c r="A1425" i="2674"/>
  <c r="D1425" i="2674" s="1"/>
  <c r="A1426" i="2674"/>
  <c r="D1426" i="2674" s="1"/>
  <c r="A1427" i="2674"/>
  <c r="D1427" i="2674" s="1"/>
  <c r="A1428" i="2674"/>
  <c r="D1428" i="2674" s="1"/>
  <c r="A1429" i="2674"/>
  <c r="D1429" i="2674" s="1"/>
  <c r="A1430" i="2674"/>
  <c r="D1430" i="2674" s="1"/>
  <c r="A1431" i="2674"/>
  <c r="D1431" i="2674" s="1"/>
  <c r="A1432" i="2674"/>
  <c r="D1432" i="2674" s="1"/>
  <c r="A1433" i="2674"/>
  <c r="D1433" i="2674" s="1"/>
  <c r="A1434" i="2674"/>
  <c r="D1434" i="2674" s="1"/>
  <c r="A1435" i="2674"/>
  <c r="D1435" i="2674" s="1"/>
  <c r="A1436" i="2674"/>
  <c r="D1436" i="2674" s="1"/>
  <c r="A1437" i="2674"/>
  <c r="D1437" i="2674" s="1"/>
  <c r="A1438" i="2674"/>
  <c r="D1438" i="2674" s="1"/>
  <c r="A1439" i="2674"/>
  <c r="D1439" i="2674" s="1"/>
  <c r="A1440" i="2674"/>
  <c r="D1440" i="2674" s="1"/>
  <c r="A1441" i="2674"/>
  <c r="D1441" i="2674" s="1"/>
  <c r="A1442" i="2674"/>
  <c r="D1442" i="2674" s="1"/>
  <c r="A1443" i="2674"/>
  <c r="D1443" i="2674" s="1"/>
  <c r="A1444" i="2674"/>
  <c r="D1444" i="2674" s="1"/>
  <c r="A1445" i="2674"/>
  <c r="D1445" i="2674" s="1"/>
  <c r="A1446" i="2674"/>
  <c r="D1446" i="2674" s="1"/>
  <c r="A1447" i="2674"/>
  <c r="D1447" i="2674" s="1"/>
  <c r="A1448" i="2674"/>
  <c r="D1448" i="2674" s="1"/>
  <c r="A1449" i="2674"/>
  <c r="D1449" i="2674" s="1"/>
  <c r="A1450" i="2674"/>
  <c r="D1450" i="2674" s="1"/>
  <c r="A1451" i="2674"/>
  <c r="D1451" i="2674" s="1"/>
  <c r="A1452" i="2674"/>
  <c r="D1452" i="2674" s="1"/>
  <c r="A1453" i="2674"/>
  <c r="D1453" i="2674" s="1"/>
  <c r="A1454" i="2674"/>
  <c r="D1454" i="2674" s="1"/>
  <c r="A1455" i="2674"/>
  <c r="D1455" i="2674" s="1"/>
  <c r="A1456" i="2674"/>
  <c r="D1456" i="2674" s="1"/>
  <c r="A1457" i="2674"/>
  <c r="D1457" i="2674" s="1"/>
  <c r="A1458" i="2674"/>
  <c r="D1458" i="2674" s="1"/>
  <c r="A1459" i="2674"/>
  <c r="D1459" i="2674" s="1"/>
  <c r="A1460" i="2674"/>
  <c r="D1460" i="2674" s="1"/>
  <c r="A1461" i="2674"/>
  <c r="D1461" i="2674" s="1"/>
  <c r="A1462" i="2674"/>
  <c r="D1462" i="2674" s="1"/>
  <c r="A1463" i="2674"/>
  <c r="D1463" i="2674" s="1"/>
  <c r="A1464" i="2674"/>
  <c r="D1464" i="2674" s="1"/>
  <c r="A1465" i="2674"/>
  <c r="D1465" i="2674" s="1"/>
  <c r="A1466" i="2674"/>
  <c r="D1466" i="2674" s="1"/>
  <c r="A1467" i="2674"/>
  <c r="D1467" i="2674" s="1"/>
  <c r="A1468" i="2674"/>
  <c r="D1468" i="2674" s="1"/>
  <c r="A1469" i="2674"/>
  <c r="D1469" i="2674" s="1"/>
  <c r="A1470" i="2674"/>
  <c r="D1470" i="2674" s="1"/>
  <c r="A1471" i="2674"/>
  <c r="D1471" i="2674" s="1"/>
  <c r="A1472" i="2674"/>
  <c r="D1472" i="2674" s="1"/>
  <c r="A1473" i="2674"/>
  <c r="D1473" i="2674" s="1"/>
  <c r="A1474" i="2674"/>
  <c r="D1474" i="2674" s="1"/>
  <c r="A1475" i="2674"/>
  <c r="D1475" i="2674" s="1"/>
  <c r="A1476" i="2674"/>
  <c r="D1476" i="2674" s="1"/>
  <c r="A1477" i="2674"/>
  <c r="D1477" i="2674" s="1"/>
  <c r="A1478" i="2674"/>
  <c r="D1478" i="2674" s="1"/>
  <c r="A1479" i="2674"/>
  <c r="D1479" i="2674" s="1"/>
  <c r="A1480" i="2674"/>
  <c r="D1480" i="2674" s="1"/>
  <c r="A1481" i="2674"/>
  <c r="D1481" i="2674" s="1"/>
  <c r="A1482" i="2674"/>
  <c r="D1482" i="2674" s="1"/>
  <c r="A1483" i="2674"/>
  <c r="D1483" i="2674" s="1"/>
  <c r="A1484" i="2674"/>
  <c r="D1484" i="2674" s="1"/>
  <c r="A1485" i="2674"/>
  <c r="D1485" i="2674" s="1"/>
  <c r="A1486" i="2674"/>
  <c r="D1486" i="2674" s="1"/>
  <c r="A1487" i="2674"/>
  <c r="D1487" i="2674" s="1"/>
  <c r="A1488" i="2674"/>
  <c r="D1488" i="2674" s="1"/>
  <c r="A1489" i="2674"/>
  <c r="D1489" i="2674" s="1"/>
  <c r="A1490" i="2674"/>
  <c r="D1490" i="2674" s="1"/>
  <c r="A1491" i="2674"/>
  <c r="D1491" i="2674" s="1"/>
  <c r="A1492" i="2674"/>
  <c r="D1492" i="2674" s="1"/>
  <c r="A1493" i="2674"/>
  <c r="D1493" i="2674" s="1"/>
  <c r="A1494" i="2674"/>
  <c r="D1494" i="2674" s="1"/>
  <c r="A1495" i="2674"/>
  <c r="D1495" i="2674" s="1"/>
  <c r="A1496" i="2674"/>
  <c r="D1496" i="2674" s="1"/>
  <c r="A1497" i="2674"/>
  <c r="D1497" i="2674" s="1"/>
  <c r="A1498" i="2674"/>
  <c r="D1498" i="2674" s="1"/>
  <c r="A1499" i="2674"/>
  <c r="D1499" i="2674" s="1"/>
  <c r="A1500" i="2674"/>
  <c r="D1500" i="2674" s="1"/>
  <c r="A1501" i="2674"/>
  <c r="D1501" i="2674" s="1"/>
  <c r="A1502" i="2674"/>
  <c r="D1502" i="2674" s="1"/>
  <c r="A1503" i="2674"/>
  <c r="D1503" i="2674" s="1"/>
  <c r="A1504" i="2674"/>
  <c r="D1504" i="2674" s="1"/>
  <c r="A1505" i="2674"/>
  <c r="D1505" i="2674" s="1"/>
  <c r="A1506" i="2674"/>
  <c r="D1506" i="2674" s="1"/>
  <c r="A1507" i="2674"/>
  <c r="D1507" i="2674" s="1"/>
  <c r="A1508" i="2674"/>
  <c r="D1508" i="2674" s="1"/>
  <c r="A1509" i="2674"/>
  <c r="D1509" i="2674" s="1"/>
  <c r="A1510" i="2674"/>
  <c r="D1510" i="2674" s="1"/>
  <c r="A1511" i="2674"/>
  <c r="D1511" i="2674" s="1"/>
  <c r="A1512" i="2674"/>
  <c r="D1512" i="2674" s="1"/>
  <c r="A1513" i="2674"/>
  <c r="D1513" i="2674" s="1"/>
  <c r="A1514" i="2674"/>
  <c r="D1514" i="2674" s="1"/>
  <c r="A1515" i="2674"/>
  <c r="D1515" i="2674" s="1"/>
  <c r="A1516" i="2674"/>
  <c r="D1516" i="2674" s="1"/>
  <c r="A1517" i="2674"/>
  <c r="D1517" i="2674" s="1"/>
  <c r="A1518" i="2674"/>
  <c r="D1518" i="2674" s="1"/>
  <c r="A1519" i="2674"/>
  <c r="D1519" i="2674" s="1"/>
  <c r="A1520" i="2674"/>
  <c r="D1520" i="2674" s="1"/>
  <c r="A1521" i="2674"/>
  <c r="D1521" i="2674" s="1"/>
  <c r="A1522" i="2674"/>
  <c r="D1522" i="2674" s="1"/>
  <c r="A1523" i="2674"/>
  <c r="D1523" i="2674" s="1"/>
  <c r="A1524" i="2674"/>
  <c r="D1524" i="2674" s="1"/>
  <c r="A1525" i="2674"/>
  <c r="D1525" i="2674" s="1"/>
  <c r="A1526" i="2674"/>
  <c r="D1526" i="2674" s="1"/>
  <c r="A1527" i="2674"/>
  <c r="D1527" i="2674" s="1"/>
  <c r="A1528" i="2674"/>
  <c r="D1528" i="2674" s="1"/>
  <c r="A1529" i="2674"/>
  <c r="D1529" i="2674" s="1"/>
  <c r="A1530" i="2674"/>
  <c r="D1530" i="2674" s="1"/>
  <c r="A1531" i="2674"/>
  <c r="D1531" i="2674" s="1"/>
  <c r="A1532" i="2674"/>
  <c r="D1532" i="2674" s="1"/>
  <c r="A1533" i="2674"/>
  <c r="D1533" i="2674" s="1"/>
  <c r="A1534" i="2674"/>
  <c r="D1534" i="2674" s="1"/>
  <c r="A1535" i="2674"/>
  <c r="D1535" i="2674" s="1"/>
  <c r="A1536" i="2674"/>
  <c r="D1536" i="2674" s="1"/>
  <c r="A1537" i="2674"/>
  <c r="D1537" i="2674" s="1"/>
  <c r="A1538" i="2674"/>
  <c r="D1538" i="2674" s="1"/>
  <c r="A1539" i="2674"/>
  <c r="D1539" i="2674" s="1"/>
  <c r="A1540" i="2674"/>
  <c r="D1540" i="2674" s="1"/>
  <c r="A1541" i="2674"/>
  <c r="D1541" i="2674" s="1"/>
  <c r="A1542" i="2674"/>
  <c r="D1542" i="2674" s="1"/>
  <c r="A1543" i="2674"/>
  <c r="D1543" i="2674" s="1"/>
  <c r="A1544" i="2674"/>
  <c r="D1544" i="2674" s="1"/>
  <c r="A1545" i="2674"/>
  <c r="D1545" i="2674" s="1"/>
  <c r="A1546" i="2674"/>
  <c r="D1546" i="2674" s="1"/>
  <c r="A1547" i="2674"/>
  <c r="D1547" i="2674" s="1"/>
  <c r="A1548" i="2674"/>
  <c r="D1548" i="2674" s="1"/>
  <c r="A1549" i="2674"/>
  <c r="D1549" i="2674" s="1"/>
  <c r="A1550" i="2674"/>
  <c r="D1550" i="2674" s="1"/>
  <c r="A1551" i="2674"/>
  <c r="D1551" i="2674" s="1"/>
  <c r="A1552" i="2674"/>
  <c r="D1552" i="2674" s="1"/>
  <c r="A1553" i="2674"/>
  <c r="D1553" i="2674" s="1"/>
  <c r="A1554" i="2674"/>
  <c r="D1554" i="2674" s="1"/>
  <c r="A1555" i="2674"/>
  <c r="D1555" i="2674" s="1"/>
  <c r="A1556" i="2674"/>
  <c r="D1556" i="2674" s="1"/>
  <c r="A1557" i="2674"/>
  <c r="D1557" i="2674" s="1"/>
  <c r="A1558" i="2674"/>
  <c r="D1558" i="2674" s="1"/>
  <c r="A1559" i="2674"/>
  <c r="D1559" i="2674" s="1"/>
  <c r="A1560" i="2674"/>
  <c r="D1560" i="2674" s="1"/>
  <c r="A1561" i="2674"/>
  <c r="D1561" i="2674" s="1"/>
  <c r="A1562" i="2674"/>
  <c r="D1562" i="2674" s="1"/>
  <c r="A1563" i="2674"/>
  <c r="D1563" i="2674" s="1"/>
  <c r="A1564" i="2674"/>
  <c r="D1564" i="2674" s="1"/>
  <c r="A1565" i="2674"/>
  <c r="D1565" i="2674" s="1"/>
  <c r="A1566" i="2674"/>
  <c r="D1566" i="2674" s="1"/>
  <c r="A1567" i="2674"/>
  <c r="D1567" i="2674" s="1"/>
  <c r="A1568" i="2674"/>
  <c r="D1568" i="2674" s="1"/>
  <c r="A1569" i="2674"/>
  <c r="D1569" i="2674" s="1"/>
  <c r="A1570" i="2674"/>
  <c r="D1570" i="2674" s="1"/>
  <c r="A1571" i="2674"/>
  <c r="D1571" i="2674" s="1"/>
  <c r="A1572" i="2674"/>
  <c r="D1572" i="2674" s="1"/>
  <c r="A1573" i="2674"/>
  <c r="D1573" i="2674" s="1"/>
  <c r="A1574" i="2674"/>
  <c r="D1574" i="2674" s="1"/>
  <c r="A1575" i="2674"/>
  <c r="D1575" i="2674" s="1"/>
  <c r="A1576" i="2674"/>
  <c r="D1576" i="2674" s="1"/>
  <c r="A1577" i="2674"/>
  <c r="D1577" i="2674" s="1"/>
  <c r="A1578" i="2674"/>
  <c r="D1578" i="2674" s="1"/>
  <c r="A1579" i="2674"/>
  <c r="D1579" i="2674" s="1"/>
  <c r="A1580" i="2674"/>
  <c r="D1580" i="2674" s="1"/>
  <c r="A1581" i="2674"/>
  <c r="D1581" i="2674" s="1"/>
  <c r="A1582" i="2674"/>
  <c r="D1582" i="2674" s="1"/>
  <c r="A1583" i="2674"/>
  <c r="D1583" i="2674" s="1"/>
  <c r="A1584" i="2674"/>
  <c r="D1584" i="2674" s="1"/>
  <c r="A1585" i="2674"/>
  <c r="D1585" i="2674" s="1"/>
  <c r="A1586" i="2674"/>
  <c r="D1586" i="2674" s="1"/>
  <c r="A1587" i="2674"/>
  <c r="D1587" i="2674" s="1"/>
  <c r="A1588" i="2674"/>
  <c r="D1588" i="2674" s="1"/>
  <c r="A1589" i="2674"/>
  <c r="D1589" i="2674" s="1"/>
  <c r="A1590" i="2674"/>
  <c r="D1590" i="2674" s="1"/>
  <c r="A1591" i="2674"/>
  <c r="D1591" i="2674" s="1"/>
  <c r="A1592" i="2674"/>
  <c r="D1592" i="2674" s="1"/>
  <c r="A1593" i="2674"/>
  <c r="D1593" i="2674" s="1"/>
  <c r="A1594" i="2674"/>
  <c r="D1594" i="2674" s="1"/>
  <c r="A1595" i="2674"/>
  <c r="D1595" i="2674" s="1"/>
  <c r="A1596" i="2674"/>
  <c r="D1596" i="2674" s="1"/>
  <c r="A1597" i="2674"/>
  <c r="D1597" i="2674" s="1"/>
  <c r="A1598" i="2674"/>
  <c r="D1598" i="2674" s="1"/>
  <c r="A1599" i="2674"/>
  <c r="D1599" i="2674" s="1"/>
  <c r="A1600" i="2674"/>
  <c r="D1600" i="2674" s="1"/>
  <c r="A1601" i="2674"/>
  <c r="D1601" i="2674" s="1"/>
  <c r="A1602" i="2674"/>
  <c r="D1602" i="2674" s="1"/>
  <c r="A1603" i="2674"/>
  <c r="D1603" i="2674" s="1"/>
  <c r="A1604" i="2674"/>
  <c r="D1604" i="2674" s="1"/>
  <c r="A1605" i="2674"/>
  <c r="D1605" i="2674" s="1"/>
  <c r="A1606" i="2674"/>
  <c r="D1606" i="2674" s="1"/>
  <c r="A1607" i="2674"/>
  <c r="D1607" i="2674" s="1"/>
  <c r="A1608" i="2674"/>
  <c r="D1608" i="2674" s="1"/>
  <c r="A1609" i="2674"/>
  <c r="D1609" i="2674" s="1"/>
  <c r="A1610" i="2674"/>
  <c r="D1610" i="2674" s="1"/>
  <c r="A1611" i="2674"/>
  <c r="D1611" i="2674" s="1"/>
  <c r="A1612" i="2674"/>
  <c r="D1612" i="2674" s="1"/>
  <c r="A1613" i="2674"/>
  <c r="D1613" i="2674" s="1"/>
  <c r="A1614" i="2674"/>
  <c r="D1614" i="2674" s="1"/>
  <c r="A1615" i="2674"/>
  <c r="D1615" i="2674" s="1"/>
  <c r="A1616" i="2674"/>
  <c r="D1616" i="2674" s="1"/>
  <c r="A1617" i="2674"/>
  <c r="D1617" i="2674" s="1"/>
  <c r="A1618" i="2674"/>
  <c r="D1618" i="2674" s="1"/>
  <c r="A1619" i="2674"/>
  <c r="D1619" i="2674" s="1"/>
  <c r="A1620" i="2674"/>
  <c r="D1620" i="2674" s="1"/>
  <c r="A1621" i="2674"/>
  <c r="D1621" i="2674" s="1"/>
  <c r="A1622" i="2674"/>
  <c r="D1622" i="2674" s="1"/>
  <c r="A1623" i="2674"/>
  <c r="D1623" i="2674" s="1"/>
  <c r="A1624" i="2674"/>
  <c r="D1624" i="2674" s="1"/>
  <c r="A1625" i="2674"/>
  <c r="D1625" i="2674" s="1"/>
  <c r="A1626" i="2674"/>
  <c r="D1626" i="2674" s="1"/>
  <c r="A1627" i="2674"/>
  <c r="D1627" i="2674" s="1"/>
  <c r="A1628" i="2674"/>
  <c r="D1628" i="2674" s="1"/>
  <c r="A1629" i="2674"/>
  <c r="D1629" i="2674" s="1"/>
  <c r="A1630" i="2674"/>
  <c r="D1630" i="2674" s="1"/>
  <c r="A1631" i="2674"/>
  <c r="D1631" i="2674" s="1"/>
  <c r="A1632" i="2674"/>
  <c r="D1632" i="2674" s="1"/>
  <c r="A1633" i="2674"/>
  <c r="D1633" i="2674" s="1"/>
  <c r="A1634" i="2674"/>
  <c r="D1634" i="2674" s="1"/>
  <c r="A1635" i="2674"/>
  <c r="D1635" i="2674" s="1"/>
  <c r="A1636" i="2674"/>
  <c r="D1636" i="2674" s="1"/>
  <c r="A1637" i="2674"/>
  <c r="D1637" i="2674" s="1"/>
  <c r="A1638" i="2674"/>
  <c r="D1638" i="2674" s="1"/>
  <c r="A1639" i="2674"/>
  <c r="D1639" i="2674" s="1"/>
  <c r="A1640" i="2674"/>
  <c r="D1640" i="2674" s="1"/>
  <c r="A1641" i="2674"/>
  <c r="D1641" i="2674" s="1"/>
  <c r="A1642" i="2674"/>
  <c r="D1642" i="2674" s="1"/>
  <c r="A1643" i="2674"/>
  <c r="D1643" i="2674" s="1"/>
  <c r="A1644" i="2674"/>
  <c r="D1644" i="2674" s="1"/>
  <c r="A1645" i="2674"/>
  <c r="D1645" i="2674" s="1"/>
  <c r="A1646" i="2674"/>
  <c r="D1646" i="2674" s="1"/>
  <c r="A1647" i="2674"/>
  <c r="D1647" i="2674" s="1"/>
  <c r="A1648" i="2674"/>
  <c r="D1648" i="2674" s="1"/>
  <c r="A1649" i="2674"/>
  <c r="D1649" i="2674" s="1"/>
  <c r="A1650" i="2674"/>
  <c r="D1650" i="2674" s="1"/>
  <c r="A1651" i="2674"/>
  <c r="D1651" i="2674" s="1"/>
  <c r="A1652" i="2674"/>
  <c r="D1652" i="2674" s="1"/>
  <c r="A1653" i="2674"/>
  <c r="D1653" i="2674" s="1"/>
  <c r="A1654" i="2674"/>
  <c r="D1654" i="2674" s="1"/>
  <c r="A1655" i="2674"/>
  <c r="D1655" i="2674" s="1"/>
  <c r="A1656" i="2674"/>
  <c r="D1656" i="2674" s="1"/>
  <c r="A1657" i="2674"/>
  <c r="D1657" i="2674" s="1"/>
  <c r="A1658" i="2674"/>
  <c r="D1658" i="2674" s="1"/>
  <c r="A1659" i="2674"/>
  <c r="D1659" i="2674" s="1"/>
  <c r="A1660" i="2674"/>
  <c r="D1660" i="2674" s="1"/>
  <c r="A1661" i="2674"/>
  <c r="D1661" i="2674" s="1"/>
  <c r="C5" i="2674"/>
  <c r="B5" i="2674"/>
  <c r="A5" i="2674"/>
  <c r="D5" i="2674" s="1"/>
  <c r="B7" i="1825"/>
  <c r="C7" i="189"/>
  <c r="G6" i="189"/>
  <c r="F6" i="189"/>
  <c r="C6" i="189"/>
  <c r="AE6" i="2674" l="1"/>
  <c r="AK5" i="2674"/>
  <c r="AJ5" i="2674"/>
  <c r="G6" i="2677"/>
  <c r="G113" i="2677"/>
  <c r="G112" i="2677"/>
  <c r="G111" i="2677"/>
  <c r="G110" i="2677"/>
  <c r="G109" i="2677"/>
  <c r="G108" i="2677"/>
  <c r="G107" i="2677"/>
  <c r="G106" i="2677"/>
  <c r="G105" i="2677"/>
  <c r="G104" i="2677"/>
  <c r="G103" i="2677"/>
  <c r="G102" i="2677"/>
  <c r="G101" i="2677"/>
  <c r="G100" i="2677"/>
  <c r="G99" i="2677"/>
  <c r="G98" i="2677"/>
  <c r="G97" i="2677"/>
  <c r="G96" i="2677"/>
  <c r="G95" i="2677"/>
  <c r="G94" i="2677"/>
  <c r="G93" i="2677"/>
  <c r="G92" i="2677"/>
  <c r="G91" i="2677"/>
  <c r="G90" i="2677"/>
  <c r="G89" i="2677"/>
  <c r="G88" i="2677"/>
  <c r="G87" i="2677"/>
  <c r="G86" i="2677"/>
  <c r="G85" i="2677"/>
  <c r="G84" i="2677"/>
  <c r="G83" i="2677"/>
  <c r="G82" i="2677"/>
  <c r="G81" i="2677"/>
  <c r="G80" i="2677"/>
  <c r="G79" i="2677"/>
  <c r="G78" i="2677"/>
  <c r="G77" i="2677"/>
  <c r="G76" i="2677"/>
  <c r="G75" i="2677"/>
  <c r="G74" i="2677"/>
  <c r="G73" i="2677"/>
  <c r="G72" i="2677"/>
  <c r="G71" i="2677"/>
  <c r="G70" i="2677"/>
  <c r="G69" i="2677"/>
  <c r="G68" i="2677"/>
  <c r="G67" i="2677"/>
  <c r="G66" i="2677"/>
  <c r="G65" i="2677"/>
  <c r="G64" i="2677"/>
  <c r="G63" i="2677"/>
  <c r="G62" i="2677"/>
  <c r="G61" i="2677"/>
  <c r="G60" i="2677"/>
  <c r="G59" i="2677"/>
  <c r="G58" i="2677"/>
  <c r="G57" i="2677"/>
  <c r="G56" i="2677"/>
  <c r="G55" i="2677"/>
  <c r="G54" i="2677"/>
  <c r="G53" i="2677"/>
  <c r="G52" i="2677"/>
  <c r="G51" i="2677"/>
  <c r="G50" i="2677"/>
  <c r="G49" i="2677"/>
  <c r="G48" i="2677"/>
  <c r="G47" i="2677"/>
  <c r="G46" i="2677"/>
  <c r="G45" i="2677"/>
  <c r="G44" i="2677"/>
  <c r="G43" i="2677"/>
  <c r="G42" i="2677"/>
  <c r="G41" i="2677"/>
  <c r="G40" i="2677"/>
  <c r="G39" i="2677"/>
  <c r="G38" i="2677"/>
  <c r="G37" i="2677"/>
  <c r="G36" i="2677"/>
  <c r="G35" i="2677"/>
  <c r="G34" i="2677"/>
  <c r="G33" i="2677"/>
  <c r="G32" i="2677"/>
  <c r="G31" i="2677"/>
  <c r="G30" i="2677"/>
  <c r="G29" i="2677"/>
  <c r="G28" i="2677"/>
  <c r="G27" i="2677"/>
  <c r="G26" i="2677"/>
  <c r="G25" i="2677"/>
  <c r="G24" i="2677"/>
  <c r="G23" i="2677"/>
  <c r="G22" i="2677"/>
  <c r="G21" i="2677"/>
  <c r="G20" i="2677"/>
  <c r="G19" i="2677"/>
  <c r="G18" i="2677"/>
  <c r="G17" i="2677"/>
  <c r="G16" i="2677"/>
  <c r="G15" i="2677"/>
  <c r="G14" i="2677"/>
  <c r="G13" i="2677"/>
  <c r="G12" i="2677"/>
  <c r="G11" i="2677"/>
  <c r="G10" i="2677"/>
  <c r="G9" i="2677"/>
  <c r="G8" i="2677"/>
  <c r="G7" i="2677"/>
  <c r="AE265" i="2674"/>
  <c r="AE264" i="2674"/>
  <c r="AE263" i="2674"/>
  <c r="AE262" i="2674"/>
  <c r="AE261" i="2674"/>
  <c r="AE260" i="2674"/>
  <c r="AE259" i="2674"/>
  <c r="AE258" i="2674"/>
  <c r="AE257" i="2674"/>
  <c r="AE256" i="2674"/>
  <c r="AE255" i="2674"/>
  <c r="AE254" i="2674"/>
  <c r="AE253" i="2674"/>
  <c r="AE252" i="2674"/>
  <c r="AE251" i="2674"/>
  <c r="AE250" i="2674"/>
  <c r="AE249" i="2674"/>
  <c r="AE248" i="2674"/>
  <c r="AE247" i="2674"/>
  <c r="AE246" i="2674"/>
  <c r="AE245" i="2674"/>
  <c r="AE244" i="2674"/>
  <c r="AE243" i="2674"/>
  <c r="AE242" i="2674"/>
  <c r="AE241" i="2674"/>
  <c r="AE240" i="2674"/>
  <c r="AE239" i="2674"/>
  <c r="AE238" i="2674"/>
  <c r="AE237" i="2674"/>
  <c r="AE236" i="2674"/>
  <c r="AE235" i="2674"/>
  <c r="AE234" i="2674"/>
  <c r="AE233" i="2674"/>
  <c r="AE232" i="2674"/>
  <c r="AE231" i="2674"/>
  <c r="AE230" i="2674"/>
  <c r="AE229" i="2674"/>
  <c r="AE228" i="2674"/>
  <c r="AE227" i="2674"/>
  <c r="AE226" i="2674"/>
  <c r="AE225" i="2674"/>
  <c r="AE224" i="2674"/>
  <c r="AE223" i="2674"/>
  <c r="AE222" i="2674"/>
  <c r="AE221" i="2674"/>
  <c r="AE220" i="2674"/>
  <c r="AE219" i="2674"/>
  <c r="AE218" i="2674"/>
  <c r="AE217" i="2674"/>
  <c r="AE216" i="2674"/>
  <c r="AE215" i="2674"/>
  <c r="AE214" i="2674"/>
  <c r="AE213" i="2674"/>
  <c r="AE212" i="2674"/>
  <c r="AE211" i="2674"/>
  <c r="AE210" i="2674"/>
  <c r="AE209" i="2674"/>
  <c r="AE208" i="2674"/>
  <c r="AE207" i="2674"/>
  <c r="AE206" i="2674"/>
  <c r="AE205" i="2674"/>
  <c r="AE204" i="2674"/>
  <c r="AE203" i="2674"/>
  <c r="AE202" i="2674"/>
  <c r="AE201" i="2674"/>
  <c r="AE200" i="2674"/>
  <c r="AE199" i="2674"/>
  <c r="AE198" i="2674"/>
  <c r="AE197" i="2674"/>
  <c r="AE196" i="2674"/>
  <c r="AE195" i="2674"/>
  <c r="AE194" i="2674"/>
  <c r="AE193" i="2674"/>
  <c r="AE192" i="2674"/>
  <c r="AE191" i="2674"/>
  <c r="AE190" i="2674"/>
  <c r="AE189" i="2674"/>
  <c r="AE188" i="2674"/>
  <c r="AE187" i="2674"/>
  <c r="AE186" i="2674"/>
  <c r="AE185" i="2674"/>
  <c r="AE184" i="2674"/>
  <c r="AE183" i="2674"/>
  <c r="AE182" i="2674"/>
  <c r="AE181" i="2674"/>
  <c r="AE180" i="2674"/>
  <c r="AE179" i="2674"/>
  <c r="AE178" i="2674"/>
  <c r="AE177" i="2674"/>
  <c r="AE176" i="2674"/>
  <c r="AE175" i="2674"/>
  <c r="AE174" i="2674"/>
  <c r="AE173" i="2674"/>
  <c r="AE172" i="2674"/>
  <c r="AE171" i="2674"/>
  <c r="AE170" i="2674"/>
  <c r="AE169" i="2674"/>
  <c r="AE168" i="2674"/>
  <c r="AE167" i="2674"/>
  <c r="AE166" i="2674"/>
  <c r="AE165" i="2674"/>
  <c r="AE164" i="2674"/>
  <c r="AE163" i="2674"/>
  <c r="AE162" i="2674"/>
  <c r="AE161" i="2674"/>
  <c r="AE160" i="2674"/>
  <c r="AE159" i="2674"/>
  <c r="AE158" i="2674"/>
  <c r="AE157" i="2674"/>
  <c r="AE156" i="2674"/>
  <c r="AE155" i="2674"/>
  <c r="AE154" i="2674"/>
  <c r="AE153" i="2674"/>
  <c r="AE152" i="2674"/>
  <c r="AE151" i="2674"/>
  <c r="AE150" i="2674"/>
  <c r="AE149" i="2674"/>
  <c r="AE148" i="2674"/>
  <c r="AE147" i="2674"/>
  <c r="AE146" i="2674"/>
  <c r="AE145" i="2674"/>
  <c r="AE144" i="2674"/>
  <c r="AE143" i="2674"/>
  <c r="AE142" i="2674"/>
  <c r="AE141" i="2674"/>
  <c r="AE140" i="2674"/>
  <c r="AE139" i="2674"/>
  <c r="AE138" i="2674"/>
  <c r="AE137" i="2674"/>
  <c r="AE136" i="2674"/>
  <c r="AE135" i="2674"/>
  <c r="AE134" i="2674"/>
  <c r="AE133" i="2674"/>
  <c r="AE132" i="2674"/>
  <c r="AE131" i="2674"/>
  <c r="AE130" i="2674"/>
  <c r="AE129" i="2674"/>
  <c r="AE128" i="2674"/>
  <c r="AE127" i="2674"/>
  <c r="AE126" i="2674"/>
  <c r="AE125" i="2674"/>
  <c r="AE124" i="2674"/>
  <c r="AE123" i="2674"/>
  <c r="AE122" i="2674"/>
  <c r="AE121" i="2674"/>
  <c r="AE120" i="2674"/>
  <c r="AE119" i="2674"/>
  <c r="AE118" i="2674"/>
  <c r="AE117" i="2674"/>
  <c r="AE116" i="2674"/>
  <c r="AE115" i="2674"/>
  <c r="AE114" i="2674"/>
  <c r="AE113" i="2674"/>
  <c r="AE112" i="2674"/>
  <c r="AE111" i="2674"/>
  <c r="AE110" i="2674"/>
  <c r="AE109" i="2674"/>
  <c r="AE108" i="2674"/>
  <c r="AE107" i="2674"/>
  <c r="AE106" i="2674"/>
  <c r="AE105" i="2674"/>
  <c r="AE104" i="2674"/>
  <c r="AE103" i="2674"/>
  <c r="AE102" i="2674"/>
  <c r="AE101" i="2674"/>
  <c r="AE100" i="2674"/>
  <c r="AE99" i="2674"/>
  <c r="AE98" i="2674"/>
  <c r="AE97" i="2674"/>
  <c r="AE96" i="2674"/>
  <c r="AE95" i="2674"/>
  <c r="AE94" i="2674"/>
  <c r="AE93" i="2674"/>
  <c r="AE92" i="2674"/>
  <c r="AE91" i="2674"/>
  <c r="AE90" i="2674"/>
  <c r="AE89" i="2674"/>
  <c r="AE88" i="2674"/>
  <c r="AE87" i="2674"/>
  <c r="AE86" i="2674"/>
  <c r="AE85" i="2674"/>
  <c r="AE84" i="2674"/>
  <c r="AE83" i="2674"/>
  <c r="AE82" i="2674"/>
  <c r="AE81" i="2674"/>
  <c r="AE80" i="2674"/>
  <c r="AE79" i="2674"/>
  <c r="AE78" i="2674"/>
  <c r="AE77" i="2674"/>
  <c r="AE76" i="2674"/>
  <c r="AE75" i="2674"/>
  <c r="AE74" i="2674"/>
  <c r="AE73" i="2674"/>
  <c r="AE72" i="2674"/>
  <c r="AE71" i="2674"/>
  <c r="AE70" i="2674"/>
  <c r="AE69" i="2674"/>
  <c r="AE68" i="2674"/>
  <c r="AE67" i="2674"/>
  <c r="AE66" i="2674"/>
  <c r="AE65" i="2674"/>
  <c r="AE64" i="2674"/>
  <c r="AE63" i="2674"/>
  <c r="AE62" i="2674"/>
  <c r="AE61" i="2674"/>
  <c r="AE60" i="2674"/>
  <c r="AE59" i="2674"/>
  <c r="AE58" i="2674"/>
  <c r="AE57" i="2674"/>
  <c r="AE56" i="2674"/>
  <c r="AE55" i="2674"/>
  <c r="AE54" i="2674"/>
  <c r="AE53" i="2674"/>
  <c r="AE52" i="2674"/>
  <c r="AE51" i="2674"/>
  <c r="AE50" i="2674"/>
  <c r="AE49" i="2674"/>
  <c r="AE48" i="2674"/>
  <c r="AE47" i="2674"/>
  <c r="AE46" i="2674"/>
  <c r="AE45" i="2674"/>
  <c r="AE44" i="2674"/>
  <c r="AE43" i="2674"/>
  <c r="AE42" i="2674"/>
  <c r="AE41" i="2674"/>
  <c r="AE40" i="2674"/>
  <c r="AE39" i="2674"/>
  <c r="AE38" i="2674"/>
  <c r="AE37" i="2674"/>
  <c r="AE36" i="2674"/>
  <c r="AE35" i="2674"/>
  <c r="AE34" i="2674"/>
  <c r="AE33" i="2674"/>
  <c r="AE32" i="2674"/>
  <c r="AE31" i="2674"/>
  <c r="AE30" i="2674"/>
  <c r="AE29" i="2674"/>
  <c r="AE28" i="2674"/>
  <c r="AE27" i="2674"/>
  <c r="AE26" i="2674"/>
  <c r="AE25" i="2674"/>
  <c r="AE24" i="2674"/>
  <c r="AE23" i="2674"/>
  <c r="AE22" i="2674"/>
  <c r="AE21" i="2674"/>
  <c r="AE20" i="2674"/>
  <c r="AE19" i="2674"/>
  <c r="AE18" i="2674"/>
  <c r="AE17" i="2674"/>
  <c r="AE16" i="2674"/>
  <c r="AE15" i="2674"/>
  <c r="AE14" i="2674"/>
  <c r="AE13" i="2674"/>
  <c r="AE12" i="2674"/>
  <c r="AE11" i="2674"/>
  <c r="AE10" i="2674"/>
  <c r="AE9" i="2674"/>
  <c r="AE8" i="2674"/>
  <c r="AE7" i="2674"/>
  <c r="G7" i="189"/>
  <c r="F7" i="189"/>
  <c r="E7" i="189"/>
  <c r="D7" i="189"/>
  <c r="AI7" i="2674" l="1"/>
  <c r="AF7" i="2674"/>
  <c r="AI8" i="2674"/>
  <c r="AF8" i="2674"/>
  <c r="AI9" i="2674"/>
  <c r="AF9" i="2674"/>
  <c r="AI10" i="2674"/>
  <c r="AF10" i="2674"/>
  <c r="AI11" i="2674"/>
  <c r="AF11" i="2674"/>
  <c r="AI12" i="2674"/>
  <c r="AF12" i="2674"/>
  <c r="AI13" i="2674"/>
  <c r="AF13" i="2674"/>
  <c r="AI14" i="2674"/>
  <c r="AF14" i="2674"/>
  <c r="AI15" i="2674"/>
  <c r="AF15" i="2674"/>
  <c r="AI16" i="2674"/>
  <c r="AF16" i="2674"/>
  <c r="AI17" i="2674"/>
  <c r="AF17" i="2674"/>
  <c r="AI18" i="2674"/>
  <c r="AF18" i="2674"/>
  <c r="AI19" i="2674"/>
  <c r="AF19" i="2674"/>
  <c r="AI20" i="2674"/>
  <c r="AF20" i="2674"/>
  <c r="AI21" i="2674"/>
  <c r="AF21" i="2674"/>
  <c r="AI22" i="2674"/>
  <c r="AF22" i="2674"/>
  <c r="AI23" i="2674"/>
  <c r="AF23" i="2674"/>
  <c r="AI24" i="2674"/>
  <c r="AF24" i="2674"/>
  <c r="AI25" i="2674"/>
  <c r="AF25" i="2674"/>
  <c r="AI26" i="2674"/>
  <c r="AF26" i="2674"/>
  <c r="AI27" i="2674"/>
  <c r="AF27" i="2674"/>
  <c r="AI28" i="2674"/>
  <c r="AF28" i="2674"/>
  <c r="AI29" i="2674"/>
  <c r="AF29" i="2674"/>
  <c r="AI30" i="2674"/>
  <c r="AF30" i="2674"/>
  <c r="AI31" i="2674"/>
  <c r="AF31" i="2674"/>
  <c r="AI32" i="2674"/>
  <c r="AF32" i="2674"/>
  <c r="AI33" i="2674"/>
  <c r="AF33" i="2674"/>
  <c r="AI34" i="2674"/>
  <c r="AF34" i="2674"/>
  <c r="AI35" i="2674"/>
  <c r="AF35" i="2674"/>
  <c r="AI36" i="2674"/>
  <c r="AF36" i="2674"/>
  <c r="AI37" i="2674"/>
  <c r="AF37" i="2674"/>
  <c r="AI38" i="2674"/>
  <c r="AF38" i="2674"/>
  <c r="AI39" i="2674"/>
  <c r="AF39" i="2674"/>
  <c r="AI40" i="2674"/>
  <c r="AF40" i="2674"/>
  <c r="AI41" i="2674"/>
  <c r="AF41" i="2674"/>
  <c r="AI42" i="2674"/>
  <c r="AF42" i="2674"/>
  <c r="AI43" i="2674"/>
  <c r="AF43" i="2674"/>
  <c r="AI44" i="2674"/>
  <c r="AF44" i="2674"/>
  <c r="AI45" i="2674"/>
  <c r="AF45" i="2674"/>
  <c r="AI46" i="2674"/>
  <c r="AF46" i="2674"/>
  <c r="AI47" i="2674"/>
  <c r="AF47" i="2674"/>
  <c r="AI48" i="2674"/>
  <c r="AF48" i="2674"/>
  <c r="AI49" i="2674"/>
  <c r="AF49" i="2674"/>
  <c r="AI50" i="2674"/>
  <c r="AF50" i="2674"/>
  <c r="AI51" i="2674"/>
  <c r="AF51" i="2674"/>
  <c r="AI52" i="2674"/>
  <c r="AF52" i="2674"/>
  <c r="AI53" i="2674"/>
  <c r="AF53" i="2674"/>
  <c r="AI54" i="2674"/>
  <c r="AF54" i="2674"/>
  <c r="AI55" i="2674"/>
  <c r="AF55" i="2674"/>
  <c r="AI56" i="2674"/>
  <c r="AF56" i="2674"/>
  <c r="AI57" i="2674"/>
  <c r="AF57" i="2674"/>
  <c r="AI58" i="2674"/>
  <c r="AF58" i="2674"/>
  <c r="AI59" i="2674"/>
  <c r="AF59" i="2674"/>
  <c r="AI60" i="2674"/>
  <c r="AF60" i="2674"/>
  <c r="AI61" i="2674"/>
  <c r="AF61" i="2674"/>
  <c r="AI62" i="2674"/>
  <c r="AF62" i="2674"/>
  <c r="AI63" i="2674"/>
  <c r="AF63" i="2674"/>
  <c r="AI64" i="2674"/>
  <c r="AF64" i="2674"/>
  <c r="AI65" i="2674"/>
  <c r="AF65" i="2674"/>
  <c r="AI66" i="2674"/>
  <c r="AF66" i="2674"/>
  <c r="AI67" i="2674"/>
  <c r="AF67" i="2674"/>
  <c r="AI68" i="2674"/>
  <c r="AF68" i="2674"/>
  <c r="AI69" i="2674"/>
  <c r="AF69" i="2674"/>
  <c r="AI70" i="2674"/>
  <c r="AF70" i="2674"/>
  <c r="AI71" i="2674"/>
  <c r="AF71" i="2674"/>
  <c r="AI72" i="2674"/>
  <c r="AF72" i="2674"/>
  <c r="AI73" i="2674"/>
  <c r="AF73" i="2674"/>
  <c r="AI74" i="2674"/>
  <c r="AF74" i="2674"/>
  <c r="AI75" i="2674"/>
  <c r="AF75" i="2674"/>
  <c r="AI76" i="2674"/>
  <c r="AF76" i="2674"/>
  <c r="AI77" i="2674"/>
  <c r="AF77" i="2674"/>
  <c r="AI78" i="2674"/>
  <c r="AF78" i="2674"/>
  <c r="AI79" i="2674"/>
  <c r="AF79" i="2674"/>
  <c r="AI80" i="2674"/>
  <c r="AF80" i="2674"/>
  <c r="AI81" i="2674"/>
  <c r="AF81" i="2674"/>
  <c r="AI82" i="2674"/>
  <c r="AF82" i="2674"/>
  <c r="AI83" i="2674"/>
  <c r="AF83" i="2674"/>
  <c r="AI84" i="2674"/>
  <c r="AF84" i="2674"/>
  <c r="AI85" i="2674"/>
  <c r="AF85" i="2674"/>
  <c r="AI86" i="2674"/>
  <c r="AF86" i="2674"/>
  <c r="AI87" i="2674"/>
  <c r="AF87" i="2674"/>
  <c r="AI88" i="2674"/>
  <c r="AF88" i="2674"/>
  <c r="AI89" i="2674"/>
  <c r="AF89" i="2674"/>
  <c r="AI90" i="2674"/>
  <c r="AF90" i="2674"/>
  <c r="AI91" i="2674"/>
  <c r="AF91" i="2674"/>
  <c r="AI92" i="2674"/>
  <c r="AF92" i="2674"/>
  <c r="AI93" i="2674"/>
  <c r="AF93" i="2674"/>
  <c r="AI94" i="2674"/>
  <c r="AF94" i="2674"/>
  <c r="AI95" i="2674"/>
  <c r="AF95" i="2674"/>
  <c r="AI96" i="2674"/>
  <c r="AF96" i="2674"/>
  <c r="AI97" i="2674"/>
  <c r="AF97" i="2674"/>
  <c r="AI98" i="2674"/>
  <c r="AF98" i="2674"/>
  <c r="AI99" i="2674"/>
  <c r="AF99" i="2674"/>
  <c r="AI100" i="2674"/>
  <c r="AF100" i="2674"/>
  <c r="AI101" i="2674"/>
  <c r="AF101" i="2674"/>
  <c r="AI102" i="2674"/>
  <c r="AF102" i="2674"/>
  <c r="AI103" i="2674"/>
  <c r="AF103" i="2674"/>
  <c r="AI104" i="2674"/>
  <c r="AF104" i="2674"/>
  <c r="AI105" i="2674"/>
  <c r="AF105" i="2674"/>
  <c r="AI106" i="2674"/>
  <c r="AF106" i="2674"/>
  <c r="AI107" i="2674"/>
  <c r="AF107" i="2674"/>
  <c r="AI108" i="2674"/>
  <c r="AF108" i="2674"/>
  <c r="AI109" i="2674"/>
  <c r="AF109" i="2674"/>
  <c r="AI110" i="2674"/>
  <c r="AF110" i="2674"/>
  <c r="AI111" i="2674"/>
  <c r="AF111" i="2674"/>
  <c r="AI112" i="2674"/>
  <c r="AF112" i="2674"/>
  <c r="AI113" i="2674"/>
  <c r="AF113" i="2674"/>
  <c r="AI114" i="2674"/>
  <c r="AF114" i="2674"/>
  <c r="AI115" i="2674"/>
  <c r="AF115" i="2674"/>
  <c r="AI116" i="2674"/>
  <c r="AF116" i="2674"/>
  <c r="AI117" i="2674"/>
  <c r="AF117" i="2674"/>
  <c r="AI118" i="2674"/>
  <c r="AF118" i="2674"/>
  <c r="AI119" i="2674"/>
  <c r="AF119" i="2674"/>
  <c r="AI120" i="2674"/>
  <c r="AF120" i="2674"/>
  <c r="AI121" i="2674"/>
  <c r="AF121" i="2674"/>
  <c r="AI122" i="2674"/>
  <c r="AF122" i="2674"/>
  <c r="AI123" i="2674"/>
  <c r="AF123" i="2674"/>
  <c r="AI124" i="2674"/>
  <c r="AF124" i="2674"/>
  <c r="AI125" i="2674"/>
  <c r="AF125" i="2674"/>
  <c r="AI126" i="2674"/>
  <c r="AF126" i="2674"/>
  <c r="AI127" i="2674"/>
  <c r="AF127" i="2674"/>
  <c r="AI128" i="2674"/>
  <c r="AF128" i="2674"/>
  <c r="AI129" i="2674"/>
  <c r="AF129" i="2674"/>
  <c r="AI130" i="2674"/>
  <c r="AF130" i="2674"/>
  <c r="AI131" i="2674"/>
  <c r="AF131" i="2674"/>
  <c r="AI132" i="2674"/>
  <c r="AF132" i="2674"/>
  <c r="AI133" i="2674"/>
  <c r="AF133" i="2674"/>
  <c r="AI134" i="2674"/>
  <c r="AF134" i="2674"/>
  <c r="AI135" i="2674"/>
  <c r="AF135" i="2674"/>
  <c r="AI136" i="2674"/>
  <c r="AF136" i="2674"/>
  <c r="AI137" i="2674"/>
  <c r="AF137" i="2674"/>
  <c r="AI138" i="2674"/>
  <c r="AF138" i="2674"/>
  <c r="AI139" i="2674"/>
  <c r="AF139" i="2674"/>
  <c r="AI140" i="2674"/>
  <c r="AF140" i="2674"/>
  <c r="AI141" i="2674"/>
  <c r="AF141" i="2674"/>
  <c r="AI142" i="2674"/>
  <c r="AF142" i="2674"/>
  <c r="AI143" i="2674"/>
  <c r="AF143" i="2674"/>
  <c r="AI144" i="2674"/>
  <c r="AF144" i="2674"/>
  <c r="AI145" i="2674"/>
  <c r="AF145" i="2674"/>
  <c r="AI146" i="2674"/>
  <c r="AF146" i="2674"/>
  <c r="AI147" i="2674"/>
  <c r="AF147" i="2674"/>
  <c r="AI148" i="2674"/>
  <c r="AF148" i="2674"/>
  <c r="AI149" i="2674"/>
  <c r="AF149" i="2674"/>
  <c r="AI150" i="2674"/>
  <c r="AF150" i="2674"/>
  <c r="AI151" i="2674"/>
  <c r="AF151" i="2674"/>
  <c r="AI152" i="2674"/>
  <c r="AF152" i="2674"/>
  <c r="AI153" i="2674"/>
  <c r="AF153" i="2674"/>
  <c r="AI154" i="2674"/>
  <c r="AF154" i="2674"/>
  <c r="AI155" i="2674"/>
  <c r="AF155" i="2674"/>
  <c r="AI156" i="2674"/>
  <c r="AF156" i="2674"/>
  <c r="AI157" i="2674"/>
  <c r="AF157" i="2674"/>
  <c r="AI158" i="2674"/>
  <c r="AF158" i="2674"/>
  <c r="AI159" i="2674"/>
  <c r="AF159" i="2674"/>
  <c r="AI160" i="2674"/>
  <c r="AF160" i="2674"/>
  <c r="AI161" i="2674"/>
  <c r="AF161" i="2674"/>
  <c r="AI162" i="2674"/>
  <c r="AF162" i="2674"/>
  <c r="AI163" i="2674"/>
  <c r="AF163" i="2674"/>
  <c r="AI164" i="2674"/>
  <c r="AF164" i="2674"/>
  <c r="AI165" i="2674"/>
  <c r="AF165" i="2674"/>
  <c r="AI166" i="2674"/>
  <c r="AF166" i="2674"/>
  <c r="AI167" i="2674"/>
  <c r="AF167" i="2674"/>
  <c r="AI168" i="2674"/>
  <c r="AF168" i="2674"/>
  <c r="AI169" i="2674"/>
  <c r="AF169" i="2674"/>
  <c r="AI170" i="2674"/>
  <c r="AF170" i="2674"/>
  <c r="AI171" i="2674"/>
  <c r="AF171" i="2674"/>
  <c r="AI172" i="2674"/>
  <c r="AF172" i="2674"/>
  <c r="AI173" i="2674"/>
  <c r="AF173" i="2674"/>
  <c r="AI174" i="2674"/>
  <c r="AF174" i="2674"/>
  <c r="AI175" i="2674"/>
  <c r="AF175" i="2674"/>
  <c r="AI176" i="2674"/>
  <c r="AF176" i="2674"/>
  <c r="AI177" i="2674"/>
  <c r="AF177" i="2674"/>
  <c r="AI178" i="2674"/>
  <c r="AF178" i="2674"/>
  <c r="AI179" i="2674"/>
  <c r="AF179" i="2674"/>
  <c r="AI180" i="2674"/>
  <c r="AF180" i="2674"/>
  <c r="AI181" i="2674"/>
  <c r="AF181" i="2674"/>
  <c r="AI182" i="2674"/>
  <c r="AF182" i="2674"/>
  <c r="AI183" i="2674"/>
  <c r="AF183" i="2674"/>
  <c r="AI184" i="2674"/>
  <c r="AF184" i="2674"/>
  <c r="AI185" i="2674"/>
  <c r="AF185" i="2674"/>
  <c r="AI186" i="2674"/>
  <c r="AF186" i="2674"/>
  <c r="AI187" i="2674"/>
  <c r="AF187" i="2674"/>
  <c r="AI188" i="2674"/>
  <c r="AF188" i="2674"/>
  <c r="AI189" i="2674"/>
  <c r="AF189" i="2674"/>
  <c r="AI190" i="2674"/>
  <c r="AF190" i="2674"/>
  <c r="AI191" i="2674"/>
  <c r="AF191" i="2674"/>
  <c r="AI192" i="2674"/>
  <c r="AF192" i="2674"/>
  <c r="AI193" i="2674"/>
  <c r="AF193" i="2674"/>
  <c r="AI194" i="2674"/>
  <c r="AF194" i="2674"/>
  <c r="AI195" i="2674"/>
  <c r="AF195" i="2674"/>
  <c r="AI196" i="2674"/>
  <c r="AF196" i="2674"/>
  <c r="AI197" i="2674"/>
  <c r="AF197" i="2674"/>
  <c r="AI198" i="2674"/>
  <c r="AF198" i="2674"/>
  <c r="AI199" i="2674"/>
  <c r="AF199" i="2674"/>
  <c r="AI200" i="2674"/>
  <c r="AF200" i="2674"/>
  <c r="AI201" i="2674"/>
  <c r="AF201" i="2674"/>
  <c r="AI202" i="2674"/>
  <c r="AF202" i="2674"/>
  <c r="AI203" i="2674"/>
  <c r="AF203" i="2674"/>
  <c r="AI204" i="2674"/>
  <c r="AF204" i="2674"/>
  <c r="AI205" i="2674"/>
  <c r="AF205" i="2674"/>
  <c r="AI206" i="2674"/>
  <c r="AF206" i="2674"/>
  <c r="AI207" i="2674"/>
  <c r="AF207" i="2674"/>
  <c r="AI208" i="2674"/>
  <c r="AF208" i="2674"/>
  <c r="AI209" i="2674"/>
  <c r="AF209" i="2674"/>
  <c r="AI210" i="2674"/>
  <c r="AF210" i="2674"/>
  <c r="AI211" i="2674"/>
  <c r="AF211" i="2674"/>
  <c r="AI212" i="2674"/>
  <c r="AF212" i="2674"/>
  <c r="AI213" i="2674"/>
  <c r="AF213" i="2674"/>
  <c r="AI214" i="2674"/>
  <c r="AF214" i="2674"/>
  <c r="AI215" i="2674"/>
  <c r="AF215" i="2674"/>
  <c r="AI216" i="2674"/>
  <c r="AF216" i="2674"/>
  <c r="AI217" i="2674"/>
  <c r="AF217" i="2674"/>
  <c r="AI218" i="2674"/>
  <c r="AF218" i="2674"/>
  <c r="AI219" i="2674"/>
  <c r="AF219" i="2674"/>
  <c r="AI220" i="2674"/>
  <c r="AF220" i="2674"/>
  <c r="AI221" i="2674"/>
  <c r="AF221" i="2674"/>
  <c r="AI222" i="2674"/>
  <c r="AF222" i="2674"/>
  <c r="AI223" i="2674"/>
  <c r="AF223" i="2674"/>
  <c r="AI224" i="2674"/>
  <c r="AF224" i="2674"/>
  <c r="AI225" i="2674"/>
  <c r="AF225" i="2674"/>
  <c r="AI226" i="2674"/>
  <c r="AF226" i="2674"/>
  <c r="AI227" i="2674"/>
  <c r="AF227" i="2674"/>
  <c r="AI228" i="2674"/>
  <c r="AF228" i="2674"/>
  <c r="AI229" i="2674"/>
  <c r="AF229" i="2674"/>
  <c r="AI230" i="2674"/>
  <c r="AF230" i="2674"/>
  <c r="AI231" i="2674"/>
  <c r="AF231" i="2674"/>
  <c r="AI232" i="2674"/>
  <c r="AF232" i="2674"/>
  <c r="AI233" i="2674"/>
  <c r="AF233" i="2674"/>
  <c r="AI234" i="2674"/>
  <c r="AF234" i="2674"/>
  <c r="AI235" i="2674"/>
  <c r="AF235" i="2674"/>
  <c r="AI236" i="2674"/>
  <c r="AF236" i="2674"/>
  <c r="AI237" i="2674"/>
  <c r="AF237" i="2674"/>
  <c r="AI238" i="2674"/>
  <c r="AF238" i="2674"/>
  <c r="AI239" i="2674"/>
  <c r="AF239" i="2674"/>
  <c r="AI240" i="2674"/>
  <c r="AF240" i="2674"/>
  <c r="AI241" i="2674"/>
  <c r="AF241" i="2674"/>
  <c r="AI242" i="2674"/>
  <c r="AF242" i="2674"/>
  <c r="AI243" i="2674"/>
  <c r="AF243" i="2674"/>
  <c r="AI244" i="2674"/>
  <c r="AF244" i="2674"/>
  <c r="AI245" i="2674"/>
  <c r="AF245" i="2674"/>
  <c r="AI246" i="2674"/>
  <c r="AF246" i="2674"/>
  <c r="AI247" i="2674"/>
  <c r="AF247" i="2674"/>
  <c r="AI248" i="2674"/>
  <c r="AF248" i="2674"/>
  <c r="AI249" i="2674"/>
  <c r="AF249" i="2674"/>
  <c r="AI250" i="2674"/>
  <c r="AF250" i="2674"/>
  <c r="AI251" i="2674"/>
  <c r="AF251" i="2674"/>
  <c r="AI252" i="2674"/>
  <c r="AF252" i="2674"/>
  <c r="AI253" i="2674"/>
  <c r="AF253" i="2674"/>
  <c r="AI254" i="2674"/>
  <c r="AF254" i="2674"/>
  <c r="AI255" i="2674"/>
  <c r="AF255" i="2674"/>
  <c r="AI256" i="2674"/>
  <c r="AF256" i="2674"/>
  <c r="AI257" i="2674"/>
  <c r="AF257" i="2674"/>
  <c r="AI258" i="2674"/>
  <c r="AF258" i="2674"/>
  <c r="AI259" i="2674"/>
  <c r="AF259" i="2674"/>
  <c r="AI260" i="2674"/>
  <c r="AF260" i="2674"/>
  <c r="AI261" i="2674"/>
  <c r="AF261" i="2674"/>
  <c r="AI262" i="2674"/>
  <c r="AF262" i="2674"/>
  <c r="AI263" i="2674"/>
  <c r="AF263" i="2674"/>
  <c r="AI264" i="2674"/>
  <c r="AF264" i="2674"/>
  <c r="AI265" i="2674"/>
  <c r="AF265" i="2674"/>
  <c r="T7" i="2677"/>
  <c r="J7" i="2677"/>
  <c r="I7" i="2677"/>
  <c r="H7" i="2677"/>
  <c r="W7" i="2677" s="1"/>
  <c r="T8" i="2677"/>
  <c r="J8" i="2677"/>
  <c r="I8" i="2677"/>
  <c r="H8" i="2677"/>
  <c r="W8" i="2677" s="1"/>
  <c r="T9" i="2677"/>
  <c r="J9" i="2677"/>
  <c r="I9" i="2677"/>
  <c r="H9" i="2677"/>
  <c r="W9" i="2677" s="1"/>
  <c r="T10" i="2677"/>
  <c r="J10" i="2677"/>
  <c r="I10" i="2677"/>
  <c r="H10" i="2677"/>
  <c r="W10" i="2677" s="1"/>
  <c r="T11" i="2677"/>
  <c r="J11" i="2677"/>
  <c r="I11" i="2677"/>
  <c r="H11" i="2677"/>
  <c r="W11" i="2677" s="1"/>
  <c r="T12" i="2677"/>
  <c r="J12" i="2677"/>
  <c r="I12" i="2677"/>
  <c r="H12" i="2677"/>
  <c r="W12" i="2677" s="1"/>
  <c r="T13" i="2677"/>
  <c r="J13" i="2677"/>
  <c r="I13" i="2677"/>
  <c r="H13" i="2677"/>
  <c r="W13" i="2677" s="1"/>
  <c r="T14" i="2677"/>
  <c r="J14" i="2677"/>
  <c r="I14" i="2677"/>
  <c r="H14" i="2677"/>
  <c r="W14" i="2677" s="1"/>
  <c r="T15" i="2677"/>
  <c r="J15" i="2677"/>
  <c r="I15" i="2677"/>
  <c r="H15" i="2677"/>
  <c r="W15" i="2677" s="1"/>
  <c r="T16" i="2677"/>
  <c r="J16" i="2677"/>
  <c r="I16" i="2677"/>
  <c r="H16" i="2677"/>
  <c r="W16" i="2677" s="1"/>
  <c r="T17" i="2677"/>
  <c r="J17" i="2677"/>
  <c r="I17" i="2677"/>
  <c r="H17" i="2677"/>
  <c r="W17" i="2677" s="1"/>
  <c r="T18" i="2677"/>
  <c r="J18" i="2677"/>
  <c r="I18" i="2677"/>
  <c r="H18" i="2677"/>
  <c r="W18" i="2677" s="1"/>
  <c r="T19" i="2677"/>
  <c r="J19" i="2677"/>
  <c r="I19" i="2677"/>
  <c r="H19" i="2677"/>
  <c r="W19" i="2677" s="1"/>
  <c r="T20" i="2677"/>
  <c r="J20" i="2677"/>
  <c r="I20" i="2677"/>
  <c r="H20" i="2677"/>
  <c r="W20" i="2677" s="1"/>
  <c r="T21" i="2677"/>
  <c r="J21" i="2677"/>
  <c r="I21" i="2677"/>
  <c r="H21" i="2677"/>
  <c r="W21" i="2677" s="1"/>
  <c r="T22" i="2677"/>
  <c r="J22" i="2677"/>
  <c r="I22" i="2677"/>
  <c r="H22" i="2677"/>
  <c r="W22" i="2677" s="1"/>
  <c r="T23" i="2677"/>
  <c r="J23" i="2677"/>
  <c r="I23" i="2677"/>
  <c r="H23" i="2677"/>
  <c r="W23" i="2677" s="1"/>
  <c r="T24" i="2677"/>
  <c r="J24" i="2677"/>
  <c r="I24" i="2677"/>
  <c r="H24" i="2677"/>
  <c r="W24" i="2677" s="1"/>
  <c r="T25" i="2677"/>
  <c r="J25" i="2677"/>
  <c r="I25" i="2677"/>
  <c r="H25" i="2677"/>
  <c r="W25" i="2677" s="1"/>
  <c r="T26" i="2677"/>
  <c r="J26" i="2677"/>
  <c r="I26" i="2677"/>
  <c r="H26" i="2677"/>
  <c r="W26" i="2677" s="1"/>
  <c r="T27" i="2677"/>
  <c r="J27" i="2677"/>
  <c r="I27" i="2677"/>
  <c r="H27" i="2677"/>
  <c r="W27" i="2677" s="1"/>
  <c r="T28" i="2677"/>
  <c r="J28" i="2677"/>
  <c r="I28" i="2677"/>
  <c r="H28" i="2677"/>
  <c r="W28" i="2677" s="1"/>
  <c r="T29" i="2677"/>
  <c r="J29" i="2677"/>
  <c r="I29" i="2677"/>
  <c r="H29" i="2677"/>
  <c r="W29" i="2677" s="1"/>
  <c r="T30" i="2677"/>
  <c r="J30" i="2677"/>
  <c r="I30" i="2677"/>
  <c r="H30" i="2677"/>
  <c r="W30" i="2677" s="1"/>
  <c r="T31" i="2677"/>
  <c r="J31" i="2677"/>
  <c r="I31" i="2677"/>
  <c r="H31" i="2677"/>
  <c r="W31" i="2677" s="1"/>
  <c r="T32" i="2677"/>
  <c r="J32" i="2677"/>
  <c r="I32" i="2677"/>
  <c r="H32" i="2677"/>
  <c r="W32" i="2677" s="1"/>
  <c r="T33" i="2677"/>
  <c r="J33" i="2677"/>
  <c r="I33" i="2677"/>
  <c r="H33" i="2677"/>
  <c r="W33" i="2677" s="1"/>
  <c r="T34" i="2677"/>
  <c r="J34" i="2677"/>
  <c r="I34" i="2677"/>
  <c r="H34" i="2677"/>
  <c r="W34" i="2677" s="1"/>
  <c r="T35" i="2677"/>
  <c r="J35" i="2677"/>
  <c r="I35" i="2677"/>
  <c r="H35" i="2677"/>
  <c r="W35" i="2677" s="1"/>
  <c r="T36" i="2677"/>
  <c r="J36" i="2677"/>
  <c r="I36" i="2677"/>
  <c r="H36" i="2677"/>
  <c r="W36" i="2677" s="1"/>
  <c r="T37" i="2677"/>
  <c r="J37" i="2677"/>
  <c r="I37" i="2677"/>
  <c r="H37" i="2677"/>
  <c r="W37" i="2677" s="1"/>
  <c r="T38" i="2677"/>
  <c r="J38" i="2677"/>
  <c r="I38" i="2677"/>
  <c r="H38" i="2677"/>
  <c r="W38" i="2677" s="1"/>
  <c r="T39" i="2677"/>
  <c r="J39" i="2677"/>
  <c r="I39" i="2677"/>
  <c r="H39" i="2677"/>
  <c r="W39" i="2677" s="1"/>
  <c r="T40" i="2677"/>
  <c r="J40" i="2677"/>
  <c r="I40" i="2677"/>
  <c r="H40" i="2677"/>
  <c r="W40" i="2677" s="1"/>
  <c r="T41" i="2677"/>
  <c r="J41" i="2677"/>
  <c r="I41" i="2677"/>
  <c r="H41" i="2677"/>
  <c r="W41" i="2677" s="1"/>
  <c r="T42" i="2677"/>
  <c r="J42" i="2677"/>
  <c r="I42" i="2677"/>
  <c r="H42" i="2677"/>
  <c r="W42" i="2677" s="1"/>
  <c r="T43" i="2677"/>
  <c r="J43" i="2677"/>
  <c r="I43" i="2677"/>
  <c r="H43" i="2677"/>
  <c r="W43" i="2677" s="1"/>
  <c r="T44" i="2677"/>
  <c r="J44" i="2677"/>
  <c r="I44" i="2677"/>
  <c r="H44" i="2677"/>
  <c r="W44" i="2677" s="1"/>
  <c r="T45" i="2677"/>
  <c r="J45" i="2677"/>
  <c r="I45" i="2677"/>
  <c r="H45" i="2677"/>
  <c r="W45" i="2677" s="1"/>
  <c r="T46" i="2677"/>
  <c r="J46" i="2677"/>
  <c r="I46" i="2677"/>
  <c r="H46" i="2677"/>
  <c r="W46" i="2677" s="1"/>
  <c r="T47" i="2677"/>
  <c r="J47" i="2677"/>
  <c r="I47" i="2677"/>
  <c r="H47" i="2677"/>
  <c r="W47" i="2677" s="1"/>
  <c r="T48" i="2677"/>
  <c r="J48" i="2677"/>
  <c r="I48" i="2677"/>
  <c r="H48" i="2677"/>
  <c r="W48" i="2677" s="1"/>
  <c r="T49" i="2677"/>
  <c r="J49" i="2677"/>
  <c r="I49" i="2677"/>
  <c r="H49" i="2677"/>
  <c r="W49" i="2677" s="1"/>
  <c r="T50" i="2677"/>
  <c r="J50" i="2677"/>
  <c r="I50" i="2677"/>
  <c r="H50" i="2677"/>
  <c r="W50" i="2677" s="1"/>
  <c r="T51" i="2677"/>
  <c r="J51" i="2677"/>
  <c r="I51" i="2677"/>
  <c r="H51" i="2677"/>
  <c r="W51" i="2677" s="1"/>
  <c r="T52" i="2677"/>
  <c r="J52" i="2677"/>
  <c r="I52" i="2677"/>
  <c r="H52" i="2677"/>
  <c r="W52" i="2677" s="1"/>
  <c r="T53" i="2677"/>
  <c r="J53" i="2677"/>
  <c r="I53" i="2677"/>
  <c r="H53" i="2677"/>
  <c r="W53" i="2677" s="1"/>
  <c r="T54" i="2677"/>
  <c r="J54" i="2677"/>
  <c r="I54" i="2677"/>
  <c r="H54" i="2677"/>
  <c r="W54" i="2677" s="1"/>
  <c r="T55" i="2677"/>
  <c r="J55" i="2677"/>
  <c r="I55" i="2677"/>
  <c r="H55" i="2677"/>
  <c r="W55" i="2677" s="1"/>
  <c r="T56" i="2677"/>
  <c r="J56" i="2677"/>
  <c r="I56" i="2677"/>
  <c r="H56" i="2677"/>
  <c r="W56" i="2677" s="1"/>
  <c r="T57" i="2677"/>
  <c r="J57" i="2677"/>
  <c r="I57" i="2677"/>
  <c r="H57" i="2677"/>
  <c r="W57" i="2677" s="1"/>
  <c r="T58" i="2677"/>
  <c r="J58" i="2677"/>
  <c r="I58" i="2677"/>
  <c r="H58" i="2677"/>
  <c r="W58" i="2677" s="1"/>
  <c r="T59" i="2677"/>
  <c r="J59" i="2677"/>
  <c r="I59" i="2677"/>
  <c r="H59" i="2677"/>
  <c r="W59" i="2677" s="1"/>
  <c r="T60" i="2677"/>
  <c r="J60" i="2677"/>
  <c r="I60" i="2677"/>
  <c r="H60" i="2677"/>
  <c r="W60" i="2677" s="1"/>
  <c r="T61" i="2677"/>
  <c r="J61" i="2677"/>
  <c r="I61" i="2677"/>
  <c r="H61" i="2677"/>
  <c r="W61" i="2677" s="1"/>
  <c r="T62" i="2677"/>
  <c r="J62" i="2677"/>
  <c r="I62" i="2677"/>
  <c r="H62" i="2677"/>
  <c r="W62" i="2677" s="1"/>
  <c r="T63" i="2677"/>
  <c r="J63" i="2677"/>
  <c r="I63" i="2677"/>
  <c r="H63" i="2677"/>
  <c r="W63" i="2677" s="1"/>
  <c r="T64" i="2677"/>
  <c r="J64" i="2677"/>
  <c r="I64" i="2677"/>
  <c r="H64" i="2677"/>
  <c r="W64" i="2677" s="1"/>
  <c r="T65" i="2677"/>
  <c r="J65" i="2677"/>
  <c r="I65" i="2677"/>
  <c r="H65" i="2677"/>
  <c r="W65" i="2677" s="1"/>
  <c r="T66" i="2677"/>
  <c r="J66" i="2677"/>
  <c r="I66" i="2677"/>
  <c r="H66" i="2677"/>
  <c r="W66" i="2677" s="1"/>
  <c r="T67" i="2677"/>
  <c r="J67" i="2677"/>
  <c r="I67" i="2677"/>
  <c r="H67" i="2677"/>
  <c r="W67" i="2677" s="1"/>
  <c r="T68" i="2677"/>
  <c r="J68" i="2677"/>
  <c r="I68" i="2677"/>
  <c r="H68" i="2677"/>
  <c r="W68" i="2677" s="1"/>
  <c r="T69" i="2677"/>
  <c r="J69" i="2677"/>
  <c r="I69" i="2677"/>
  <c r="H69" i="2677"/>
  <c r="W69" i="2677" s="1"/>
  <c r="T70" i="2677"/>
  <c r="J70" i="2677"/>
  <c r="I70" i="2677"/>
  <c r="H70" i="2677"/>
  <c r="W70" i="2677" s="1"/>
  <c r="T71" i="2677"/>
  <c r="J71" i="2677"/>
  <c r="I71" i="2677"/>
  <c r="H71" i="2677"/>
  <c r="W71" i="2677" s="1"/>
  <c r="T72" i="2677"/>
  <c r="J72" i="2677"/>
  <c r="I72" i="2677"/>
  <c r="H72" i="2677"/>
  <c r="W72" i="2677" s="1"/>
  <c r="T73" i="2677"/>
  <c r="J73" i="2677"/>
  <c r="I73" i="2677"/>
  <c r="H73" i="2677"/>
  <c r="W73" i="2677" s="1"/>
  <c r="T74" i="2677"/>
  <c r="J74" i="2677"/>
  <c r="I74" i="2677"/>
  <c r="H74" i="2677"/>
  <c r="W74" i="2677" s="1"/>
  <c r="T75" i="2677"/>
  <c r="J75" i="2677"/>
  <c r="I75" i="2677"/>
  <c r="H75" i="2677"/>
  <c r="W75" i="2677" s="1"/>
  <c r="T76" i="2677"/>
  <c r="J76" i="2677"/>
  <c r="I76" i="2677"/>
  <c r="H76" i="2677"/>
  <c r="W76" i="2677" s="1"/>
  <c r="T77" i="2677"/>
  <c r="J77" i="2677"/>
  <c r="I77" i="2677"/>
  <c r="H77" i="2677"/>
  <c r="W77" i="2677" s="1"/>
  <c r="T78" i="2677"/>
  <c r="J78" i="2677"/>
  <c r="I78" i="2677"/>
  <c r="H78" i="2677"/>
  <c r="W78" i="2677" s="1"/>
  <c r="T79" i="2677"/>
  <c r="J79" i="2677"/>
  <c r="I79" i="2677"/>
  <c r="H79" i="2677"/>
  <c r="W79" i="2677" s="1"/>
  <c r="T80" i="2677"/>
  <c r="J80" i="2677"/>
  <c r="I80" i="2677"/>
  <c r="H80" i="2677"/>
  <c r="W80" i="2677" s="1"/>
  <c r="T81" i="2677"/>
  <c r="J81" i="2677"/>
  <c r="I81" i="2677"/>
  <c r="H81" i="2677"/>
  <c r="W81" i="2677" s="1"/>
  <c r="T82" i="2677"/>
  <c r="J82" i="2677"/>
  <c r="I82" i="2677"/>
  <c r="H82" i="2677"/>
  <c r="W82" i="2677" s="1"/>
  <c r="T83" i="2677"/>
  <c r="J83" i="2677"/>
  <c r="I83" i="2677"/>
  <c r="H83" i="2677"/>
  <c r="W83" i="2677" s="1"/>
  <c r="T84" i="2677"/>
  <c r="J84" i="2677"/>
  <c r="I84" i="2677"/>
  <c r="H84" i="2677"/>
  <c r="W84" i="2677" s="1"/>
  <c r="T85" i="2677"/>
  <c r="J85" i="2677"/>
  <c r="I85" i="2677"/>
  <c r="H85" i="2677"/>
  <c r="W85" i="2677" s="1"/>
  <c r="T86" i="2677"/>
  <c r="J86" i="2677"/>
  <c r="I86" i="2677"/>
  <c r="H86" i="2677"/>
  <c r="W86" i="2677" s="1"/>
  <c r="T87" i="2677"/>
  <c r="J87" i="2677"/>
  <c r="I87" i="2677"/>
  <c r="H87" i="2677"/>
  <c r="W87" i="2677" s="1"/>
  <c r="T88" i="2677"/>
  <c r="J88" i="2677"/>
  <c r="I88" i="2677"/>
  <c r="H88" i="2677"/>
  <c r="W88" i="2677" s="1"/>
  <c r="T89" i="2677"/>
  <c r="J89" i="2677"/>
  <c r="I89" i="2677"/>
  <c r="H89" i="2677"/>
  <c r="W89" i="2677" s="1"/>
  <c r="T90" i="2677"/>
  <c r="J90" i="2677"/>
  <c r="I90" i="2677"/>
  <c r="H90" i="2677"/>
  <c r="W90" i="2677" s="1"/>
  <c r="T91" i="2677"/>
  <c r="J91" i="2677"/>
  <c r="I91" i="2677"/>
  <c r="H91" i="2677"/>
  <c r="W91" i="2677" s="1"/>
  <c r="T92" i="2677"/>
  <c r="J92" i="2677"/>
  <c r="I92" i="2677"/>
  <c r="H92" i="2677"/>
  <c r="W92" i="2677" s="1"/>
  <c r="T93" i="2677"/>
  <c r="J93" i="2677"/>
  <c r="I93" i="2677"/>
  <c r="H93" i="2677"/>
  <c r="W93" i="2677" s="1"/>
  <c r="T94" i="2677"/>
  <c r="J94" i="2677"/>
  <c r="I94" i="2677"/>
  <c r="H94" i="2677"/>
  <c r="W94" i="2677" s="1"/>
  <c r="T95" i="2677"/>
  <c r="J95" i="2677"/>
  <c r="I95" i="2677"/>
  <c r="H95" i="2677"/>
  <c r="W95" i="2677" s="1"/>
  <c r="T96" i="2677"/>
  <c r="J96" i="2677"/>
  <c r="I96" i="2677"/>
  <c r="H96" i="2677"/>
  <c r="W96" i="2677" s="1"/>
  <c r="T97" i="2677"/>
  <c r="J97" i="2677"/>
  <c r="I97" i="2677"/>
  <c r="H97" i="2677"/>
  <c r="W97" i="2677" s="1"/>
  <c r="T98" i="2677"/>
  <c r="J98" i="2677"/>
  <c r="I98" i="2677"/>
  <c r="H98" i="2677"/>
  <c r="W98" i="2677" s="1"/>
  <c r="T99" i="2677"/>
  <c r="J99" i="2677"/>
  <c r="I99" i="2677"/>
  <c r="H99" i="2677"/>
  <c r="W99" i="2677" s="1"/>
  <c r="T100" i="2677"/>
  <c r="J100" i="2677"/>
  <c r="I100" i="2677"/>
  <c r="H100" i="2677"/>
  <c r="W100" i="2677" s="1"/>
  <c r="T101" i="2677"/>
  <c r="J101" i="2677"/>
  <c r="I101" i="2677"/>
  <c r="H101" i="2677"/>
  <c r="W101" i="2677" s="1"/>
  <c r="T102" i="2677"/>
  <c r="J102" i="2677"/>
  <c r="I102" i="2677"/>
  <c r="H102" i="2677"/>
  <c r="W102" i="2677" s="1"/>
  <c r="T103" i="2677"/>
  <c r="J103" i="2677"/>
  <c r="I103" i="2677"/>
  <c r="H103" i="2677"/>
  <c r="W103" i="2677" s="1"/>
  <c r="T104" i="2677"/>
  <c r="J104" i="2677"/>
  <c r="I104" i="2677"/>
  <c r="H104" i="2677"/>
  <c r="W104" i="2677" s="1"/>
  <c r="T105" i="2677"/>
  <c r="J105" i="2677"/>
  <c r="I105" i="2677"/>
  <c r="H105" i="2677"/>
  <c r="W105" i="2677" s="1"/>
  <c r="T106" i="2677"/>
  <c r="J106" i="2677"/>
  <c r="I106" i="2677"/>
  <c r="H106" i="2677"/>
  <c r="W106" i="2677" s="1"/>
  <c r="T107" i="2677"/>
  <c r="J107" i="2677"/>
  <c r="I107" i="2677"/>
  <c r="H107" i="2677"/>
  <c r="W107" i="2677" s="1"/>
  <c r="T108" i="2677"/>
  <c r="J108" i="2677"/>
  <c r="I108" i="2677"/>
  <c r="H108" i="2677"/>
  <c r="W108" i="2677" s="1"/>
  <c r="T109" i="2677"/>
  <c r="J109" i="2677"/>
  <c r="I109" i="2677"/>
  <c r="H109" i="2677"/>
  <c r="W109" i="2677" s="1"/>
  <c r="T110" i="2677"/>
  <c r="J110" i="2677"/>
  <c r="I110" i="2677"/>
  <c r="H110" i="2677"/>
  <c r="W110" i="2677" s="1"/>
  <c r="T111" i="2677"/>
  <c r="J111" i="2677"/>
  <c r="I111" i="2677"/>
  <c r="H111" i="2677"/>
  <c r="W111" i="2677" s="1"/>
  <c r="T112" i="2677"/>
  <c r="J112" i="2677"/>
  <c r="I112" i="2677"/>
  <c r="H112" i="2677"/>
  <c r="W112" i="2677" s="1"/>
  <c r="T113" i="2677"/>
  <c r="J113" i="2677"/>
  <c r="I113" i="2677"/>
  <c r="H113" i="2677"/>
  <c r="W113" i="2677" s="1"/>
  <c r="T6" i="2677"/>
  <c r="J6" i="2677"/>
  <c r="I6" i="2677"/>
  <c r="H6" i="2677"/>
  <c r="W6" i="2677" s="1"/>
  <c r="AI6" i="2674"/>
  <c r="AF6" i="2674"/>
  <c r="C4" i="1825"/>
  <c r="AH6" i="2674" l="1"/>
  <c r="AG6" i="2674"/>
  <c r="X6" i="2677"/>
  <c r="K6" i="2677"/>
  <c r="X113" i="2677"/>
  <c r="K113" i="2677"/>
  <c r="X112" i="2677"/>
  <c r="K112" i="2677"/>
  <c r="X111" i="2677"/>
  <c r="K111" i="2677"/>
  <c r="X110" i="2677"/>
  <c r="K110" i="2677"/>
  <c r="X109" i="2677"/>
  <c r="K109" i="2677"/>
  <c r="X108" i="2677"/>
  <c r="K108" i="2677"/>
  <c r="K107" i="2677"/>
  <c r="K106" i="2677"/>
  <c r="K105" i="2677"/>
  <c r="K104" i="2677"/>
  <c r="X103" i="2677"/>
  <c r="K103" i="2677"/>
  <c r="X102" i="2677"/>
  <c r="K102" i="2677"/>
  <c r="X101" i="2677"/>
  <c r="K101" i="2677"/>
  <c r="X100" i="2677"/>
  <c r="K100" i="2677"/>
  <c r="K99" i="2677"/>
  <c r="K98" i="2677"/>
  <c r="K97" i="2677"/>
  <c r="K96" i="2677"/>
  <c r="X95" i="2677"/>
  <c r="K95" i="2677"/>
  <c r="X94" i="2677"/>
  <c r="K94" i="2677"/>
  <c r="X93" i="2677"/>
  <c r="K93" i="2677"/>
  <c r="K92" i="2677"/>
  <c r="K91" i="2677"/>
  <c r="K90" i="2677"/>
  <c r="K89" i="2677"/>
  <c r="K88" i="2677"/>
  <c r="X87" i="2677"/>
  <c r="K87" i="2677"/>
  <c r="K86" i="2677"/>
  <c r="K85" i="2677"/>
  <c r="K84" i="2677"/>
  <c r="K83" i="2677"/>
  <c r="X82" i="2677"/>
  <c r="K82" i="2677"/>
  <c r="X81" i="2677"/>
  <c r="K81" i="2677"/>
  <c r="X80" i="2677"/>
  <c r="K80" i="2677"/>
  <c r="X79" i="2677"/>
  <c r="K79" i="2677"/>
  <c r="X78" i="2677"/>
  <c r="K78" i="2677"/>
  <c r="X77" i="2677"/>
  <c r="K77" i="2677"/>
  <c r="X76" i="2677"/>
  <c r="K76" i="2677"/>
  <c r="X75" i="2677"/>
  <c r="K75" i="2677"/>
  <c r="X74" i="2677"/>
  <c r="K74" i="2677"/>
  <c r="X73" i="2677"/>
  <c r="K73" i="2677"/>
  <c r="X72" i="2677"/>
  <c r="K72" i="2677"/>
  <c r="X71" i="2677"/>
  <c r="K71" i="2677"/>
  <c r="X70" i="2677"/>
  <c r="K70" i="2677"/>
  <c r="X69" i="2677"/>
  <c r="K69" i="2677"/>
  <c r="X68" i="2677"/>
  <c r="K68" i="2677"/>
  <c r="X67" i="2677"/>
  <c r="K67" i="2677"/>
  <c r="X66" i="2677"/>
  <c r="K66" i="2677"/>
  <c r="X65" i="2677"/>
  <c r="K65" i="2677"/>
  <c r="X64" i="2677"/>
  <c r="K64" i="2677"/>
  <c r="X63" i="2677"/>
  <c r="K63" i="2677"/>
  <c r="X62" i="2677"/>
  <c r="K62" i="2677"/>
  <c r="X61" i="2677"/>
  <c r="K61" i="2677"/>
  <c r="X60" i="2677"/>
  <c r="K60" i="2677"/>
  <c r="X59" i="2677"/>
  <c r="K59" i="2677"/>
  <c r="X58" i="2677"/>
  <c r="K58" i="2677"/>
  <c r="X57" i="2677"/>
  <c r="K57" i="2677"/>
  <c r="X56" i="2677"/>
  <c r="K56" i="2677"/>
  <c r="X55" i="2677"/>
  <c r="K55" i="2677"/>
  <c r="X54" i="2677"/>
  <c r="K54" i="2677"/>
  <c r="X53" i="2677"/>
  <c r="K53" i="2677"/>
  <c r="X52" i="2677"/>
  <c r="K52" i="2677"/>
  <c r="X51" i="2677"/>
  <c r="K51" i="2677"/>
  <c r="X50" i="2677"/>
  <c r="K50" i="2677"/>
  <c r="X49" i="2677"/>
  <c r="K49" i="2677"/>
  <c r="X48" i="2677"/>
  <c r="K48" i="2677"/>
  <c r="X47" i="2677"/>
  <c r="K47" i="2677"/>
  <c r="X46" i="2677"/>
  <c r="K46" i="2677"/>
  <c r="X45" i="2677"/>
  <c r="K45" i="2677"/>
  <c r="X44" i="2677"/>
  <c r="K44" i="2677"/>
  <c r="X43" i="2677"/>
  <c r="K43" i="2677"/>
  <c r="X42" i="2677"/>
  <c r="K42" i="2677"/>
  <c r="X41" i="2677"/>
  <c r="K41" i="2677"/>
  <c r="X40" i="2677"/>
  <c r="K40" i="2677"/>
  <c r="X39" i="2677"/>
  <c r="K39" i="2677"/>
  <c r="X38" i="2677"/>
  <c r="K38" i="2677"/>
  <c r="X37" i="2677"/>
  <c r="K37" i="2677"/>
  <c r="X36" i="2677"/>
  <c r="K36" i="2677"/>
  <c r="X35" i="2677"/>
  <c r="K35" i="2677"/>
  <c r="K34" i="2677"/>
  <c r="X33" i="2677"/>
  <c r="K33" i="2677"/>
  <c r="X32" i="2677"/>
  <c r="K32" i="2677"/>
  <c r="X31" i="2677"/>
  <c r="K31" i="2677"/>
  <c r="X30" i="2677"/>
  <c r="K30" i="2677"/>
  <c r="K29" i="2677"/>
  <c r="X28" i="2677"/>
  <c r="K28" i="2677"/>
  <c r="X27" i="2677"/>
  <c r="K27" i="2677"/>
  <c r="X26" i="2677"/>
  <c r="K26" i="2677"/>
  <c r="X25" i="2677"/>
  <c r="K25" i="2677"/>
  <c r="X24" i="2677"/>
  <c r="K24" i="2677"/>
  <c r="X23" i="2677"/>
  <c r="K23" i="2677"/>
  <c r="X22" i="2677"/>
  <c r="K22" i="2677"/>
  <c r="X21" i="2677"/>
  <c r="K21" i="2677"/>
  <c r="X20" i="2677"/>
  <c r="K20" i="2677"/>
  <c r="X19" i="2677"/>
  <c r="K19" i="2677"/>
  <c r="X18" i="2677"/>
  <c r="K18" i="2677"/>
  <c r="X17" i="2677"/>
  <c r="K17" i="2677"/>
  <c r="X16" i="2677"/>
  <c r="K16" i="2677"/>
  <c r="X15" i="2677"/>
  <c r="K15" i="2677"/>
  <c r="X14" i="2677"/>
  <c r="K14" i="2677"/>
  <c r="X13" i="2677"/>
  <c r="K13" i="2677"/>
  <c r="X12" i="2677"/>
  <c r="K12" i="2677"/>
  <c r="X11" i="2677"/>
  <c r="K11" i="2677"/>
  <c r="X10" i="2677"/>
  <c r="K10" i="2677"/>
  <c r="X9" i="2677"/>
  <c r="K9" i="2677"/>
  <c r="X8" i="2677"/>
  <c r="K8" i="2677"/>
  <c r="X7" i="2677"/>
  <c r="K7" i="2677"/>
  <c r="AH265" i="2674"/>
  <c r="AG265" i="2674"/>
  <c r="AH264" i="2674"/>
  <c r="AG264" i="2674"/>
  <c r="AH263" i="2674"/>
  <c r="AG263" i="2674"/>
  <c r="AH262" i="2674"/>
  <c r="AG262" i="2674"/>
  <c r="AH261" i="2674"/>
  <c r="AG261" i="2674"/>
  <c r="AH260" i="2674"/>
  <c r="AG260" i="2674"/>
  <c r="AH259" i="2674"/>
  <c r="AG259" i="2674"/>
  <c r="AH258" i="2674"/>
  <c r="AG258" i="2674"/>
  <c r="AH257" i="2674"/>
  <c r="AG257" i="2674"/>
  <c r="AH256" i="2674"/>
  <c r="AG256" i="2674"/>
  <c r="AH255" i="2674"/>
  <c r="AG255" i="2674"/>
  <c r="AH254" i="2674"/>
  <c r="AG254" i="2674"/>
  <c r="AH253" i="2674"/>
  <c r="AG253" i="2674"/>
  <c r="AH252" i="2674"/>
  <c r="AG252" i="2674"/>
  <c r="AH251" i="2674"/>
  <c r="AG251" i="2674"/>
  <c r="AH250" i="2674"/>
  <c r="AG250" i="2674"/>
  <c r="AH249" i="2674"/>
  <c r="AG249" i="2674"/>
  <c r="AH248" i="2674"/>
  <c r="AG248" i="2674"/>
  <c r="AH247" i="2674"/>
  <c r="AG247" i="2674"/>
  <c r="AH246" i="2674"/>
  <c r="AG246" i="2674"/>
  <c r="AH245" i="2674"/>
  <c r="AG245" i="2674"/>
  <c r="AH244" i="2674"/>
  <c r="AG244" i="2674"/>
  <c r="AH243" i="2674"/>
  <c r="AG243" i="2674"/>
  <c r="AH242" i="2674"/>
  <c r="AG242" i="2674"/>
  <c r="AH241" i="2674"/>
  <c r="AG241" i="2674"/>
  <c r="AH240" i="2674"/>
  <c r="AG240" i="2674"/>
  <c r="AH239" i="2674"/>
  <c r="AG239" i="2674"/>
  <c r="AH238" i="2674"/>
  <c r="AG238" i="2674"/>
  <c r="AH237" i="2674"/>
  <c r="AG237" i="2674"/>
  <c r="AH236" i="2674"/>
  <c r="AG236" i="2674"/>
  <c r="AH235" i="2674"/>
  <c r="AG235" i="2674"/>
  <c r="AH234" i="2674"/>
  <c r="AG234" i="2674"/>
  <c r="AH233" i="2674"/>
  <c r="AG233" i="2674"/>
  <c r="AH232" i="2674"/>
  <c r="AG232" i="2674"/>
  <c r="AH231" i="2674"/>
  <c r="AG231" i="2674"/>
  <c r="AH230" i="2674"/>
  <c r="AG230" i="2674"/>
  <c r="AH229" i="2674"/>
  <c r="AG229" i="2674"/>
  <c r="AH228" i="2674"/>
  <c r="AG228" i="2674"/>
  <c r="AH227" i="2674"/>
  <c r="AG227" i="2674"/>
  <c r="AH226" i="2674"/>
  <c r="AG226" i="2674"/>
  <c r="AH225" i="2674"/>
  <c r="AG225" i="2674"/>
  <c r="AH224" i="2674"/>
  <c r="AG224" i="2674"/>
  <c r="AH223" i="2674"/>
  <c r="AG223" i="2674"/>
  <c r="AH222" i="2674"/>
  <c r="AG222" i="2674"/>
  <c r="AH221" i="2674"/>
  <c r="AG221" i="2674"/>
  <c r="AH220" i="2674"/>
  <c r="AG220" i="2674"/>
  <c r="AH219" i="2674"/>
  <c r="AG219" i="2674"/>
  <c r="AH218" i="2674"/>
  <c r="AG218" i="2674"/>
  <c r="AH217" i="2674"/>
  <c r="AG217" i="2674"/>
  <c r="AH216" i="2674"/>
  <c r="AG216" i="2674"/>
  <c r="AH215" i="2674"/>
  <c r="AG215" i="2674"/>
  <c r="AH214" i="2674"/>
  <c r="AG214" i="2674"/>
  <c r="AH213" i="2674"/>
  <c r="AG213" i="2674"/>
  <c r="AH212" i="2674"/>
  <c r="AG212" i="2674"/>
  <c r="AH211" i="2674"/>
  <c r="AG211" i="2674"/>
  <c r="AH210" i="2674"/>
  <c r="AG210" i="2674"/>
  <c r="AH209" i="2674"/>
  <c r="AG209" i="2674"/>
  <c r="AH208" i="2674"/>
  <c r="AG208" i="2674"/>
  <c r="AH207" i="2674"/>
  <c r="AG207" i="2674"/>
  <c r="AH206" i="2674"/>
  <c r="AG206" i="2674"/>
  <c r="AH205" i="2674"/>
  <c r="AG205" i="2674"/>
  <c r="AH204" i="2674"/>
  <c r="AG204" i="2674"/>
  <c r="AH203" i="2674"/>
  <c r="AG203" i="2674"/>
  <c r="AH202" i="2674"/>
  <c r="AG202" i="2674"/>
  <c r="AH201" i="2674"/>
  <c r="AG201" i="2674"/>
  <c r="AH200" i="2674"/>
  <c r="AG200" i="2674"/>
  <c r="AH199" i="2674"/>
  <c r="AG199" i="2674"/>
  <c r="AH198" i="2674"/>
  <c r="AG198" i="2674"/>
  <c r="AH197" i="2674"/>
  <c r="AG197" i="2674"/>
  <c r="AH196" i="2674"/>
  <c r="AG196" i="2674"/>
  <c r="AH195" i="2674"/>
  <c r="AG195" i="2674"/>
  <c r="AH194" i="2674"/>
  <c r="AG194" i="2674"/>
  <c r="AH193" i="2674"/>
  <c r="AG193" i="2674"/>
  <c r="AH192" i="2674"/>
  <c r="AG192" i="2674"/>
  <c r="AH191" i="2674"/>
  <c r="AG191" i="2674"/>
  <c r="AH190" i="2674"/>
  <c r="AG190" i="2674"/>
  <c r="AH189" i="2674"/>
  <c r="AG189" i="2674"/>
  <c r="AH188" i="2674"/>
  <c r="AG188" i="2674"/>
  <c r="AH187" i="2674"/>
  <c r="AG187" i="2674"/>
  <c r="AH186" i="2674"/>
  <c r="AG186" i="2674"/>
  <c r="AH185" i="2674"/>
  <c r="AG185" i="2674"/>
  <c r="AH184" i="2674"/>
  <c r="AG184" i="2674"/>
  <c r="AH183" i="2674"/>
  <c r="AG183" i="2674"/>
  <c r="AH182" i="2674"/>
  <c r="AG182" i="2674"/>
  <c r="AH181" i="2674"/>
  <c r="AG181" i="2674"/>
  <c r="AH180" i="2674"/>
  <c r="AG180" i="2674"/>
  <c r="AH179" i="2674"/>
  <c r="AG179" i="2674"/>
  <c r="AH178" i="2674"/>
  <c r="AG178" i="2674"/>
  <c r="AH177" i="2674"/>
  <c r="AG177" i="2674"/>
  <c r="AH176" i="2674"/>
  <c r="AG176" i="2674"/>
  <c r="AH175" i="2674"/>
  <c r="AG175" i="2674"/>
  <c r="AH174" i="2674"/>
  <c r="AG174" i="2674"/>
  <c r="AH173" i="2674"/>
  <c r="AG173" i="2674"/>
  <c r="AH172" i="2674"/>
  <c r="AG172" i="2674"/>
  <c r="AH171" i="2674"/>
  <c r="AG171" i="2674"/>
  <c r="AH170" i="2674"/>
  <c r="AG170" i="2674"/>
  <c r="AH169" i="2674"/>
  <c r="AG169" i="2674"/>
  <c r="AH168" i="2674"/>
  <c r="AG168" i="2674"/>
  <c r="AH167" i="2674"/>
  <c r="AG167" i="2674"/>
  <c r="AH166" i="2674"/>
  <c r="AG166" i="2674"/>
  <c r="AH165" i="2674"/>
  <c r="AG165" i="2674"/>
  <c r="AH164" i="2674"/>
  <c r="AG164" i="2674"/>
  <c r="AH163" i="2674"/>
  <c r="AG163" i="2674"/>
  <c r="AH162" i="2674"/>
  <c r="AG162" i="2674"/>
  <c r="AH161" i="2674"/>
  <c r="AG161" i="2674"/>
  <c r="AH160" i="2674"/>
  <c r="AG160" i="2674"/>
  <c r="AH159" i="2674"/>
  <c r="AG159" i="2674"/>
  <c r="AH158" i="2674"/>
  <c r="AG158" i="2674"/>
  <c r="AH157" i="2674"/>
  <c r="AG157" i="2674"/>
  <c r="AH156" i="2674"/>
  <c r="AG156" i="2674"/>
  <c r="AH155" i="2674"/>
  <c r="AG155" i="2674"/>
  <c r="AH154" i="2674"/>
  <c r="AG154" i="2674"/>
  <c r="AH153" i="2674"/>
  <c r="AG153" i="2674"/>
  <c r="AH152" i="2674"/>
  <c r="AG152" i="2674"/>
  <c r="AH151" i="2674"/>
  <c r="AG151" i="2674"/>
  <c r="AH150" i="2674"/>
  <c r="AG150" i="2674"/>
  <c r="AH149" i="2674"/>
  <c r="AG149" i="2674"/>
  <c r="AH148" i="2674"/>
  <c r="AG148" i="2674"/>
  <c r="AH147" i="2674"/>
  <c r="AG147" i="2674"/>
  <c r="AH146" i="2674"/>
  <c r="AG146" i="2674"/>
  <c r="AH145" i="2674"/>
  <c r="AG145" i="2674"/>
  <c r="AH144" i="2674"/>
  <c r="AG144" i="2674"/>
  <c r="AH143" i="2674"/>
  <c r="AG143" i="2674"/>
  <c r="AH142" i="2674"/>
  <c r="AG142" i="2674"/>
  <c r="AH141" i="2674"/>
  <c r="AG141" i="2674"/>
  <c r="AH140" i="2674"/>
  <c r="AG140" i="2674"/>
  <c r="AH139" i="2674"/>
  <c r="AG139" i="2674"/>
  <c r="AH138" i="2674"/>
  <c r="AG138" i="2674"/>
  <c r="AH137" i="2674"/>
  <c r="AG137" i="2674"/>
  <c r="AH136" i="2674"/>
  <c r="AG136" i="2674"/>
  <c r="AH135" i="2674"/>
  <c r="AG135" i="2674"/>
  <c r="AH134" i="2674"/>
  <c r="AG134" i="2674"/>
  <c r="AH133" i="2674"/>
  <c r="AG133" i="2674"/>
  <c r="AH132" i="2674"/>
  <c r="AG132" i="2674"/>
  <c r="AH131" i="2674"/>
  <c r="AG131" i="2674"/>
  <c r="AH130" i="2674"/>
  <c r="AG130" i="2674"/>
  <c r="AH129" i="2674"/>
  <c r="AG129" i="2674"/>
  <c r="AH128" i="2674"/>
  <c r="AG128" i="2674"/>
  <c r="AH127" i="2674"/>
  <c r="AG127" i="2674"/>
  <c r="AH126" i="2674"/>
  <c r="AG126" i="2674"/>
  <c r="AH125" i="2674"/>
  <c r="AG125" i="2674"/>
  <c r="AH124" i="2674"/>
  <c r="AG124" i="2674"/>
  <c r="AH123" i="2674"/>
  <c r="AG123" i="2674"/>
  <c r="AH122" i="2674"/>
  <c r="AG122" i="2674"/>
  <c r="AH121" i="2674"/>
  <c r="AG121" i="2674"/>
  <c r="AH120" i="2674"/>
  <c r="AG120" i="2674"/>
  <c r="AH119" i="2674"/>
  <c r="AG119" i="2674"/>
  <c r="AH118" i="2674"/>
  <c r="AG118" i="2674"/>
  <c r="AH117" i="2674"/>
  <c r="AG117" i="2674"/>
  <c r="AH116" i="2674"/>
  <c r="AG116" i="2674"/>
  <c r="AH115" i="2674"/>
  <c r="AG115" i="2674"/>
  <c r="AH114" i="2674"/>
  <c r="AG114" i="2674"/>
  <c r="AH113" i="2674"/>
  <c r="AG113" i="2674"/>
  <c r="AH112" i="2674"/>
  <c r="AG112" i="2674"/>
  <c r="AH111" i="2674"/>
  <c r="AG111" i="2674"/>
  <c r="AH110" i="2674"/>
  <c r="AG110" i="2674"/>
  <c r="AH109" i="2674"/>
  <c r="AG109" i="2674"/>
  <c r="AH108" i="2674"/>
  <c r="AG108" i="2674"/>
  <c r="AH107" i="2674"/>
  <c r="AG107" i="2674"/>
  <c r="AH106" i="2674"/>
  <c r="AG106" i="2674"/>
  <c r="AH105" i="2674"/>
  <c r="AG105" i="2674"/>
  <c r="AH104" i="2674"/>
  <c r="AG104" i="2674"/>
  <c r="AH103" i="2674"/>
  <c r="AG103" i="2674"/>
  <c r="AH102" i="2674"/>
  <c r="AG102" i="2674"/>
  <c r="AH101" i="2674"/>
  <c r="AG101" i="2674"/>
  <c r="AH100" i="2674"/>
  <c r="AG100" i="2674"/>
  <c r="AH99" i="2674"/>
  <c r="AG99" i="2674"/>
  <c r="AH98" i="2674"/>
  <c r="AG98" i="2674"/>
  <c r="AH97" i="2674"/>
  <c r="AG97" i="2674"/>
  <c r="AH96" i="2674"/>
  <c r="AG96" i="2674"/>
  <c r="AH95" i="2674"/>
  <c r="AG95" i="2674"/>
  <c r="AH94" i="2674"/>
  <c r="AG94" i="2674"/>
  <c r="AH93" i="2674"/>
  <c r="AG93" i="2674"/>
  <c r="AH92" i="2674"/>
  <c r="AG92" i="2674"/>
  <c r="AH91" i="2674"/>
  <c r="AG91" i="2674"/>
  <c r="AH90" i="2674"/>
  <c r="AG90" i="2674"/>
  <c r="AH89" i="2674"/>
  <c r="AG89" i="2674"/>
  <c r="AH88" i="2674"/>
  <c r="AG88" i="2674"/>
  <c r="AH87" i="2674"/>
  <c r="AG87" i="2674"/>
  <c r="AH86" i="2674"/>
  <c r="AG86" i="2674"/>
  <c r="AH85" i="2674"/>
  <c r="AG85" i="2674"/>
  <c r="AH84" i="2674"/>
  <c r="AG84" i="2674"/>
  <c r="AH83" i="2674"/>
  <c r="AG83" i="2674"/>
  <c r="AH82" i="2674"/>
  <c r="AG82" i="2674"/>
  <c r="AH81" i="2674"/>
  <c r="AG81" i="2674"/>
  <c r="AH80" i="2674"/>
  <c r="AG80" i="2674"/>
  <c r="AH79" i="2674"/>
  <c r="AG79" i="2674"/>
  <c r="AH78" i="2674"/>
  <c r="AG78" i="2674"/>
  <c r="AH77" i="2674"/>
  <c r="AG77" i="2674"/>
  <c r="AH76" i="2674"/>
  <c r="AG76" i="2674"/>
  <c r="AH75" i="2674"/>
  <c r="AG75" i="2674"/>
  <c r="AH74" i="2674"/>
  <c r="AG74" i="2674"/>
  <c r="AH73" i="2674"/>
  <c r="AG73" i="2674"/>
  <c r="AH72" i="2674"/>
  <c r="AG72" i="2674"/>
  <c r="AH71" i="2674"/>
  <c r="AG71" i="2674"/>
  <c r="AH70" i="2674"/>
  <c r="AG70" i="2674"/>
  <c r="AH69" i="2674"/>
  <c r="AG69" i="2674"/>
  <c r="AH68" i="2674"/>
  <c r="AG68" i="2674"/>
  <c r="AH67" i="2674"/>
  <c r="AG67" i="2674"/>
  <c r="AH66" i="2674"/>
  <c r="AG66" i="2674"/>
  <c r="AH65" i="2674"/>
  <c r="AG65" i="2674"/>
  <c r="AH64" i="2674"/>
  <c r="AG64" i="2674"/>
  <c r="AH63" i="2674"/>
  <c r="AG63" i="2674"/>
  <c r="AH62" i="2674"/>
  <c r="AG62" i="2674"/>
  <c r="AH61" i="2674"/>
  <c r="AG61" i="2674"/>
  <c r="AH60" i="2674"/>
  <c r="AG60" i="2674"/>
  <c r="AH59" i="2674"/>
  <c r="AG59" i="2674"/>
  <c r="AH58" i="2674"/>
  <c r="AG58" i="2674"/>
  <c r="AH57" i="2674"/>
  <c r="AG57" i="2674"/>
  <c r="AH56" i="2674"/>
  <c r="AG56" i="2674"/>
  <c r="AH55" i="2674"/>
  <c r="AG55" i="2674"/>
  <c r="AH54" i="2674"/>
  <c r="AG54" i="2674"/>
  <c r="AH53" i="2674"/>
  <c r="AG53" i="2674"/>
  <c r="AH52" i="2674"/>
  <c r="AG52" i="2674"/>
  <c r="AH51" i="2674"/>
  <c r="AG51" i="2674"/>
  <c r="AH50" i="2674"/>
  <c r="AG50" i="2674"/>
  <c r="AH49" i="2674"/>
  <c r="AG49" i="2674"/>
  <c r="AH48" i="2674"/>
  <c r="AG48" i="2674"/>
  <c r="AH47" i="2674"/>
  <c r="AG47" i="2674"/>
  <c r="AH46" i="2674"/>
  <c r="AG46" i="2674"/>
  <c r="AH45" i="2674"/>
  <c r="AG45" i="2674"/>
  <c r="AH44" i="2674"/>
  <c r="AG44" i="2674"/>
  <c r="AH43" i="2674"/>
  <c r="AG43" i="2674"/>
  <c r="AH42" i="2674"/>
  <c r="AG42" i="2674"/>
  <c r="AH41" i="2674"/>
  <c r="AG41" i="2674"/>
  <c r="AH40" i="2674"/>
  <c r="AG40" i="2674"/>
  <c r="AH39" i="2674"/>
  <c r="AG39" i="2674"/>
  <c r="AH38" i="2674"/>
  <c r="AG38" i="2674"/>
  <c r="AH37" i="2674"/>
  <c r="AG37" i="2674"/>
  <c r="AH36" i="2674"/>
  <c r="AG36" i="2674"/>
  <c r="AH35" i="2674"/>
  <c r="AG35" i="2674"/>
  <c r="AH34" i="2674"/>
  <c r="AG34" i="2674"/>
  <c r="AH33" i="2674"/>
  <c r="AG33" i="2674"/>
  <c r="AH32" i="2674"/>
  <c r="AG32" i="2674"/>
  <c r="AH31" i="2674"/>
  <c r="AG31" i="2674"/>
  <c r="AH30" i="2674"/>
  <c r="AG30" i="2674"/>
  <c r="AH29" i="2674"/>
  <c r="AG29" i="2674"/>
  <c r="AH28" i="2674"/>
  <c r="AG28" i="2674"/>
  <c r="AH27" i="2674"/>
  <c r="AG27" i="2674"/>
  <c r="AH26" i="2674"/>
  <c r="AG26" i="2674"/>
  <c r="AH25" i="2674"/>
  <c r="AG25" i="2674"/>
  <c r="AH24" i="2674"/>
  <c r="AG24" i="2674"/>
  <c r="AH23" i="2674"/>
  <c r="AG23" i="2674"/>
  <c r="AH22" i="2674"/>
  <c r="AG22" i="2674"/>
  <c r="AH21" i="2674"/>
  <c r="AG21" i="2674"/>
  <c r="AH20" i="2674"/>
  <c r="AG20" i="2674"/>
  <c r="AH19" i="2674"/>
  <c r="AG19" i="2674"/>
  <c r="AH18" i="2674"/>
  <c r="AG18" i="2674"/>
  <c r="AH17" i="2674"/>
  <c r="AG17" i="2674"/>
  <c r="AH16" i="2674"/>
  <c r="AG16" i="2674"/>
  <c r="AH15" i="2674"/>
  <c r="AG15" i="2674"/>
  <c r="AH14" i="2674"/>
  <c r="AG14" i="2674"/>
  <c r="AH13" i="2674"/>
  <c r="AG13" i="2674"/>
  <c r="AH12" i="2674"/>
  <c r="AG12" i="2674"/>
  <c r="AH11" i="2674"/>
  <c r="AG11" i="2674"/>
  <c r="AH10" i="2674"/>
  <c r="AG10" i="2674"/>
  <c r="AH9" i="2674"/>
  <c r="AG9" i="2674"/>
  <c r="AH8" i="2674"/>
  <c r="AG8" i="2674"/>
  <c r="AH7" i="2674"/>
  <c r="AG7" i="2674"/>
  <c r="E7" i="1825"/>
  <c r="D7" i="1825"/>
  <c r="C7" i="1825"/>
  <c r="D6" i="1825"/>
  <c r="E6" i="1825"/>
  <c r="C6" i="1825"/>
  <c r="C4" i="2143"/>
  <c r="AK7" i="2674" l="1"/>
  <c r="AJ7" i="2674"/>
  <c r="AK8" i="2674"/>
  <c r="AJ8" i="2674"/>
  <c r="AK9" i="2674"/>
  <c r="AJ9" i="2674"/>
  <c r="AK10" i="2674"/>
  <c r="AJ10" i="2674"/>
  <c r="AK11" i="2674"/>
  <c r="AJ11" i="2674"/>
  <c r="AK12" i="2674"/>
  <c r="AJ12" i="2674"/>
  <c r="AK13" i="2674"/>
  <c r="AJ13" i="2674"/>
  <c r="AK14" i="2674"/>
  <c r="AJ14" i="2674"/>
  <c r="AK15" i="2674"/>
  <c r="AJ15" i="2674"/>
  <c r="AK16" i="2674"/>
  <c r="AJ16" i="2674"/>
  <c r="AK17" i="2674"/>
  <c r="AJ17" i="2674"/>
  <c r="AK18" i="2674"/>
  <c r="AJ18" i="2674"/>
  <c r="AK19" i="2674"/>
  <c r="AJ19" i="2674"/>
  <c r="AK20" i="2674"/>
  <c r="AJ20" i="2674"/>
  <c r="AK21" i="2674"/>
  <c r="AJ21" i="2674"/>
  <c r="AK22" i="2674"/>
  <c r="AJ22" i="2674"/>
  <c r="AK23" i="2674"/>
  <c r="AJ23" i="2674"/>
  <c r="AK24" i="2674"/>
  <c r="AJ24" i="2674"/>
  <c r="AK25" i="2674"/>
  <c r="AJ25" i="2674"/>
  <c r="AK26" i="2674"/>
  <c r="AJ26" i="2674"/>
  <c r="AK27" i="2674"/>
  <c r="AJ27" i="2674"/>
  <c r="AK28" i="2674"/>
  <c r="AJ28" i="2674"/>
  <c r="AK29" i="2674"/>
  <c r="AJ29" i="2674"/>
  <c r="AK30" i="2674"/>
  <c r="AJ30" i="2674"/>
  <c r="AK31" i="2674"/>
  <c r="AJ31" i="2674"/>
  <c r="AK32" i="2674"/>
  <c r="AJ32" i="2674"/>
  <c r="AK33" i="2674"/>
  <c r="AJ33" i="2674"/>
  <c r="AK34" i="2674"/>
  <c r="AJ34" i="2674"/>
  <c r="AK35" i="2674"/>
  <c r="AJ35" i="2674"/>
  <c r="AK36" i="2674"/>
  <c r="AJ36" i="2674"/>
  <c r="AK37" i="2674"/>
  <c r="AJ37" i="2674"/>
  <c r="AK38" i="2674"/>
  <c r="AJ38" i="2674"/>
  <c r="AK39" i="2674"/>
  <c r="AJ39" i="2674"/>
  <c r="AK40" i="2674"/>
  <c r="AJ40" i="2674"/>
  <c r="AK41" i="2674"/>
  <c r="AJ41" i="2674"/>
  <c r="AK42" i="2674"/>
  <c r="AJ42" i="2674"/>
  <c r="AK43" i="2674"/>
  <c r="AJ43" i="2674"/>
  <c r="AK44" i="2674"/>
  <c r="AJ44" i="2674"/>
  <c r="AK45" i="2674"/>
  <c r="AJ45" i="2674"/>
  <c r="AK46" i="2674"/>
  <c r="AJ46" i="2674"/>
  <c r="AK47" i="2674"/>
  <c r="AJ47" i="2674"/>
  <c r="AK48" i="2674"/>
  <c r="AJ48" i="2674"/>
  <c r="AK49" i="2674"/>
  <c r="AJ49" i="2674"/>
  <c r="AK50" i="2674"/>
  <c r="AJ50" i="2674"/>
  <c r="AK51" i="2674"/>
  <c r="AJ51" i="2674"/>
  <c r="AK52" i="2674"/>
  <c r="AJ52" i="2674"/>
  <c r="AK53" i="2674"/>
  <c r="AJ53" i="2674"/>
  <c r="AK54" i="2674"/>
  <c r="AJ54" i="2674"/>
  <c r="AK55" i="2674"/>
  <c r="AJ55" i="2674"/>
  <c r="AK56" i="2674"/>
  <c r="AJ56" i="2674"/>
  <c r="AK57" i="2674"/>
  <c r="AJ57" i="2674"/>
  <c r="AK58" i="2674"/>
  <c r="AJ58" i="2674"/>
  <c r="AK59" i="2674"/>
  <c r="AJ59" i="2674"/>
  <c r="AK60" i="2674"/>
  <c r="AJ60" i="2674"/>
  <c r="AK61" i="2674"/>
  <c r="AJ61" i="2674"/>
  <c r="AK62" i="2674"/>
  <c r="AJ62" i="2674"/>
  <c r="AK63" i="2674"/>
  <c r="AJ63" i="2674"/>
  <c r="AK64" i="2674"/>
  <c r="AJ64" i="2674"/>
  <c r="AK65" i="2674"/>
  <c r="AJ65" i="2674"/>
  <c r="AK66" i="2674"/>
  <c r="AJ66" i="2674"/>
  <c r="AK67" i="2674"/>
  <c r="AJ67" i="2674"/>
  <c r="AK68" i="2674"/>
  <c r="AJ68" i="2674"/>
  <c r="AK69" i="2674"/>
  <c r="AJ69" i="2674"/>
  <c r="AK70" i="2674"/>
  <c r="AJ70" i="2674"/>
  <c r="AK71" i="2674"/>
  <c r="AJ71" i="2674"/>
  <c r="AK72" i="2674"/>
  <c r="AJ72" i="2674"/>
  <c r="AK73" i="2674"/>
  <c r="AJ73" i="2674"/>
  <c r="AK74" i="2674"/>
  <c r="AJ74" i="2674"/>
  <c r="AK75" i="2674"/>
  <c r="AJ75" i="2674"/>
  <c r="AK76" i="2674"/>
  <c r="AJ76" i="2674"/>
  <c r="AK77" i="2674"/>
  <c r="AJ77" i="2674"/>
  <c r="AK78" i="2674"/>
  <c r="AJ78" i="2674"/>
  <c r="AK79" i="2674"/>
  <c r="AJ79" i="2674"/>
  <c r="AK80" i="2674"/>
  <c r="AJ80" i="2674"/>
  <c r="AK81" i="2674"/>
  <c r="AJ81" i="2674"/>
  <c r="AK82" i="2674"/>
  <c r="AJ82" i="2674"/>
  <c r="AK83" i="2674"/>
  <c r="AJ83" i="2674"/>
  <c r="AK84" i="2674"/>
  <c r="AJ84" i="2674"/>
  <c r="AK85" i="2674"/>
  <c r="AJ85" i="2674"/>
  <c r="AK86" i="2674"/>
  <c r="AJ86" i="2674"/>
  <c r="AK87" i="2674"/>
  <c r="AJ87" i="2674"/>
  <c r="AK88" i="2674"/>
  <c r="AJ88" i="2674"/>
  <c r="AK89" i="2674"/>
  <c r="AJ89" i="2674"/>
  <c r="AK90" i="2674"/>
  <c r="AJ90" i="2674"/>
  <c r="AK91" i="2674"/>
  <c r="AJ91" i="2674"/>
  <c r="AK92" i="2674"/>
  <c r="AJ92" i="2674"/>
  <c r="AK93" i="2674"/>
  <c r="AJ93" i="2674"/>
  <c r="AK94" i="2674"/>
  <c r="AJ94" i="2674"/>
  <c r="AK95" i="2674"/>
  <c r="AJ95" i="2674"/>
  <c r="AK96" i="2674"/>
  <c r="AJ96" i="2674"/>
  <c r="AK97" i="2674"/>
  <c r="AJ97" i="2674"/>
  <c r="AK98" i="2674"/>
  <c r="AJ98" i="2674"/>
  <c r="AK99" i="2674"/>
  <c r="AJ99" i="2674"/>
  <c r="AK100" i="2674"/>
  <c r="AJ100" i="2674"/>
  <c r="AK101" i="2674"/>
  <c r="AJ101" i="2674"/>
  <c r="AK102" i="2674"/>
  <c r="AJ102" i="2674"/>
  <c r="AK103" i="2674"/>
  <c r="AJ103" i="2674"/>
  <c r="AK104" i="2674"/>
  <c r="AJ104" i="2674"/>
  <c r="AK105" i="2674"/>
  <c r="AJ105" i="2674"/>
  <c r="AK106" i="2674"/>
  <c r="AJ106" i="2674"/>
  <c r="AK107" i="2674"/>
  <c r="AJ107" i="2674"/>
  <c r="AK108" i="2674"/>
  <c r="AJ108" i="2674"/>
  <c r="AK109" i="2674"/>
  <c r="AJ109" i="2674"/>
  <c r="AK110" i="2674"/>
  <c r="AJ110" i="2674"/>
  <c r="AK111" i="2674"/>
  <c r="AJ111" i="2674"/>
  <c r="AK112" i="2674"/>
  <c r="AJ112" i="2674"/>
  <c r="AK113" i="2674"/>
  <c r="AJ113" i="2674"/>
  <c r="AK114" i="2674"/>
  <c r="AJ114" i="2674"/>
  <c r="AK116" i="2674"/>
  <c r="AJ116" i="2674"/>
  <c r="AK117" i="2674"/>
  <c r="AJ117" i="2674"/>
  <c r="AK118" i="2674"/>
  <c r="AJ118" i="2674"/>
  <c r="AK119" i="2674"/>
  <c r="AJ119" i="2674"/>
  <c r="AK120" i="2674"/>
  <c r="AJ120" i="2674"/>
  <c r="AK121" i="2674"/>
  <c r="AJ121" i="2674"/>
  <c r="AK122" i="2674"/>
  <c r="AJ122" i="2674"/>
  <c r="AK123" i="2674"/>
  <c r="AJ123" i="2674"/>
  <c r="AK124" i="2674"/>
  <c r="AJ124" i="2674"/>
  <c r="AK125" i="2674"/>
  <c r="AJ125" i="2674"/>
  <c r="AK126" i="2674"/>
  <c r="AJ126" i="2674"/>
  <c r="AK127" i="2674"/>
  <c r="AJ127" i="2674"/>
  <c r="AK128" i="2674"/>
  <c r="AJ128" i="2674"/>
  <c r="AK129" i="2674"/>
  <c r="AJ129" i="2674"/>
  <c r="AK130" i="2674"/>
  <c r="AJ130" i="2674"/>
  <c r="AK131" i="2674"/>
  <c r="AJ131" i="2674"/>
  <c r="AK132" i="2674"/>
  <c r="AJ132" i="2674"/>
  <c r="AK133" i="2674"/>
  <c r="AJ133" i="2674"/>
  <c r="AK134" i="2674"/>
  <c r="AJ134" i="2674"/>
  <c r="AK135" i="2674"/>
  <c r="AJ135" i="2674"/>
  <c r="AK136" i="2674"/>
  <c r="AJ136" i="2674"/>
  <c r="AK137" i="2674"/>
  <c r="AJ137" i="2674"/>
  <c r="AK138" i="2674"/>
  <c r="AJ138" i="2674"/>
  <c r="AK139" i="2674"/>
  <c r="AJ139" i="2674"/>
  <c r="AK140" i="2674"/>
  <c r="AJ140" i="2674"/>
  <c r="AK141" i="2674"/>
  <c r="AJ141" i="2674"/>
  <c r="AK142" i="2674"/>
  <c r="AJ142" i="2674"/>
  <c r="AK143" i="2674"/>
  <c r="AJ143" i="2674"/>
  <c r="AK144" i="2674"/>
  <c r="AJ144" i="2674"/>
  <c r="AK145" i="2674"/>
  <c r="AJ145" i="2674"/>
  <c r="AK146" i="2674"/>
  <c r="AJ146" i="2674"/>
  <c r="AK147" i="2674"/>
  <c r="AJ147" i="2674"/>
  <c r="AK148" i="2674"/>
  <c r="AJ148" i="2674"/>
  <c r="AK149" i="2674"/>
  <c r="AJ149" i="2674"/>
  <c r="AK150" i="2674"/>
  <c r="AJ150" i="2674"/>
  <c r="AK151" i="2674"/>
  <c r="AJ151" i="2674"/>
  <c r="AK152" i="2674"/>
  <c r="AJ152" i="2674"/>
  <c r="AK153" i="2674"/>
  <c r="AJ153" i="2674"/>
  <c r="AK154" i="2674"/>
  <c r="AJ154" i="2674"/>
  <c r="AK155" i="2674"/>
  <c r="AJ155" i="2674"/>
  <c r="AK156" i="2674"/>
  <c r="AJ156" i="2674"/>
  <c r="AK157" i="2674"/>
  <c r="AJ157" i="2674"/>
  <c r="AK158" i="2674"/>
  <c r="AJ158" i="2674"/>
  <c r="AK159" i="2674"/>
  <c r="AJ159" i="2674"/>
  <c r="AK160" i="2674"/>
  <c r="AJ160" i="2674"/>
  <c r="AK161" i="2674"/>
  <c r="AJ161" i="2674"/>
  <c r="AK162" i="2674"/>
  <c r="AJ162" i="2674"/>
  <c r="AK163" i="2674"/>
  <c r="AJ163" i="2674"/>
  <c r="AK164" i="2674"/>
  <c r="AJ164" i="2674"/>
  <c r="AK165" i="2674"/>
  <c r="AJ165" i="2674"/>
  <c r="AK166" i="2674"/>
  <c r="AJ166" i="2674"/>
  <c r="AK167" i="2674"/>
  <c r="AJ167" i="2674"/>
  <c r="AK168" i="2674"/>
  <c r="AJ168" i="2674"/>
  <c r="AK169" i="2674"/>
  <c r="AJ169" i="2674"/>
  <c r="AK170" i="2674"/>
  <c r="AJ170" i="2674"/>
  <c r="AK171" i="2674"/>
  <c r="AJ171" i="2674"/>
  <c r="AK172" i="2674"/>
  <c r="AJ172" i="2674"/>
  <c r="AK173" i="2674"/>
  <c r="AJ173" i="2674"/>
  <c r="AK174" i="2674"/>
  <c r="AJ174" i="2674"/>
  <c r="AK175" i="2674"/>
  <c r="AJ175" i="2674"/>
  <c r="AK176" i="2674"/>
  <c r="AJ176" i="2674"/>
  <c r="AK177" i="2674"/>
  <c r="AJ177" i="2674"/>
  <c r="AK178" i="2674"/>
  <c r="AJ178" i="2674"/>
  <c r="AK179" i="2674"/>
  <c r="AJ179" i="2674"/>
  <c r="AK180" i="2674"/>
  <c r="AJ180" i="2674"/>
  <c r="AK181" i="2674"/>
  <c r="AJ181" i="2674"/>
  <c r="AK182" i="2674"/>
  <c r="AJ182" i="2674"/>
  <c r="AK183" i="2674"/>
  <c r="AJ183" i="2674"/>
  <c r="AK184" i="2674"/>
  <c r="AJ184" i="2674"/>
  <c r="AK185" i="2674"/>
  <c r="AJ185" i="2674"/>
  <c r="AK186" i="2674"/>
  <c r="AJ186" i="2674"/>
  <c r="AK187" i="2674"/>
  <c r="AJ187" i="2674"/>
  <c r="AK188" i="2674"/>
  <c r="AJ188" i="2674"/>
  <c r="AK189" i="2674"/>
  <c r="AJ189" i="2674"/>
  <c r="AK190" i="2674"/>
  <c r="AJ190" i="2674"/>
  <c r="AK191" i="2674"/>
  <c r="AJ191" i="2674"/>
  <c r="AK192" i="2674"/>
  <c r="AJ192" i="2674"/>
  <c r="AK193" i="2674"/>
  <c r="AJ193" i="2674"/>
  <c r="AK194" i="2674"/>
  <c r="AJ194" i="2674"/>
  <c r="AK195" i="2674"/>
  <c r="AJ195" i="2674"/>
  <c r="AK196" i="2674"/>
  <c r="AJ196" i="2674"/>
  <c r="AK197" i="2674"/>
  <c r="AJ197" i="2674"/>
  <c r="AK198" i="2674"/>
  <c r="AJ198" i="2674"/>
  <c r="AK199" i="2674"/>
  <c r="AJ199" i="2674"/>
  <c r="AK200" i="2674"/>
  <c r="AJ200" i="2674"/>
  <c r="AK201" i="2674"/>
  <c r="AJ201" i="2674"/>
  <c r="AK202" i="2674"/>
  <c r="AJ202" i="2674"/>
  <c r="AK203" i="2674"/>
  <c r="AJ203" i="2674"/>
  <c r="AK204" i="2674"/>
  <c r="AJ204" i="2674"/>
  <c r="AK205" i="2674"/>
  <c r="AJ205" i="2674"/>
  <c r="AK206" i="2674"/>
  <c r="AJ206" i="2674"/>
  <c r="AK207" i="2674"/>
  <c r="AJ207" i="2674"/>
  <c r="AK208" i="2674"/>
  <c r="AJ208" i="2674"/>
  <c r="AK209" i="2674"/>
  <c r="AJ209" i="2674"/>
  <c r="AK210" i="2674"/>
  <c r="AJ210" i="2674"/>
  <c r="AK211" i="2674"/>
  <c r="AJ211" i="2674"/>
  <c r="AK212" i="2674"/>
  <c r="AJ212" i="2674"/>
  <c r="AK213" i="2674"/>
  <c r="AJ213" i="2674"/>
  <c r="AK214" i="2674"/>
  <c r="AJ214" i="2674"/>
  <c r="AK215" i="2674"/>
  <c r="AJ215" i="2674"/>
  <c r="AK216" i="2674"/>
  <c r="AJ216" i="2674"/>
  <c r="AK217" i="2674"/>
  <c r="AJ217" i="2674"/>
  <c r="AK218" i="2674"/>
  <c r="AJ218" i="2674"/>
  <c r="AK219" i="2674"/>
  <c r="AJ219" i="2674"/>
  <c r="AK220" i="2674"/>
  <c r="AJ220" i="2674"/>
  <c r="AK221" i="2674"/>
  <c r="AJ221" i="2674"/>
  <c r="AK222" i="2674"/>
  <c r="AJ222" i="2674"/>
  <c r="AK223" i="2674"/>
  <c r="AJ223" i="2674"/>
  <c r="AK224" i="2674"/>
  <c r="AJ224" i="2674"/>
  <c r="AK225" i="2674"/>
  <c r="AJ225" i="2674"/>
  <c r="AK226" i="2674"/>
  <c r="AJ226" i="2674"/>
  <c r="AK227" i="2674"/>
  <c r="AJ227" i="2674"/>
  <c r="AK228" i="2674"/>
  <c r="AJ228" i="2674"/>
  <c r="AK229" i="2674"/>
  <c r="AJ229" i="2674"/>
  <c r="AK230" i="2674"/>
  <c r="AJ230" i="2674"/>
  <c r="AK231" i="2674"/>
  <c r="AJ231" i="2674"/>
  <c r="AK232" i="2674"/>
  <c r="AJ232" i="2674"/>
  <c r="AK233" i="2674"/>
  <c r="AJ233" i="2674"/>
  <c r="AK234" i="2674"/>
  <c r="AJ234" i="2674"/>
  <c r="AK235" i="2674"/>
  <c r="AJ235" i="2674"/>
  <c r="AK236" i="2674"/>
  <c r="AJ236" i="2674"/>
  <c r="AK237" i="2674"/>
  <c r="AJ237" i="2674"/>
  <c r="AK238" i="2674"/>
  <c r="AJ238" i="2674"/>
  <c r="AK239" i="2674"/>
  <c r="AJ239" i="2674"/>
  <c r="AK240" i="2674"/>
  <c r="AJ240" i="2674"/>
  <c r="AK241" i="2674"/>
  <c r="AJ241" i="2674"/>
  <c r="AK242" i="2674"/>
  <c r="AJ242" i="2674"/>
  <c r="AK243" i="2674"/>
  <c r="AJ243" i="2674"/>
  <c r="AK244" i="2674"/>
  <c r="AJ244" i="2674"/>
  <c r="AK245" i="2674"/>
  <c r="AJ245" i="2674"/>
  <c r="AK246" i="2674"/>
  <c r="AJ246" i="2674"/>
  <c r="AK247" i="2674"/>
  <c r="AJ247" i="2674"/>
  <c r="AK248" i="2674"/>
  <c r="AJ248" i="2674"/>
  <c r="AK249" i="2674"/>
  <c r="AJ249" i="2674"/>
  <c r="AK250" i="2674"/>
  <c r="AJ250" i="2674"/>
  <c r="AK251" i="2674"/>
  <c r="AJ251" i="2674"/>
  <c r="AK252" i="2674"/>
  <c r="AJ252" i="2674"/>
  <c r="AK253" i="2674"/>
  <c r="AJ253" i="2674"/>
  <c r="AK254" i="2674"/>
  <c r="AJ254" i="2674"/>
  <c r="AK255" i="2674"/>
  <c r="AJ255" i="2674"/>
  <c r="AK256" i="2674"/>
  <c r="AJ256" i="2674"/>
  <c r="AK257" i="2674"/>
  <c r="AJ257" i="2674"/>
  <c r="AK258" i="2674"/>
  <c r="AJ258" i="2674"/>
  <c r="AK259" i="2674"/>
  <c r="AJ259" i="2674"/>
  <c r="AK260" i="2674"/>
  <c r="AJ260" i="2674"/>
  <c r="AK261" i="2674"/>
  <c r="AJ261" i="2674"/>
  <c r="AK262" i="2674"/>
  <c r="AJ262" i="2674"/>
  <c r="AK263" i="2674"/>
  <c r="AJ263" i="2674"/>
  <c r="AK264" i="2674"/>
  <c r="AJ264" i="2674"/>
  <c r="AK265" i="2674"/>
  <c r="AJ265" i="2674"/>
  <c r="M7" i="2677"/>
  <c r="N7" i="2677"/>
  <c r="M8" i="2677"/>
  <c r="N8" i="2677"/>
  <c r="M9" i="2677"/>
  <c r="N9" i="2677"/>
  <c r="M10" i="2677"/>
  <c r="N10" i="2677"/>
  <c r="M11" i="2677"/>
  <c r="N11" i="2677"/>
  <c r="M12" i="2677"/>
  <c r="N12" i="2677"/>
  <c r="M13" i="2677"/>
  <c r="N13" i="2677"/>
  <c r="M14" i="2677"/>
  <c r="N14" i="2677"/>
  <c r="M15" i="2677"/>
  <c r="N15" i="2677"/>
  <c r="M16" i="2677"/>
  <c r="N16" i="2677"/>
  <c r="M17" i="2677"/>
  <c r="N17" i="2677"/>
  <c r="M18" i="2677"/>
  <c r="N18" i="2677"/>
  <c r="M19" i="2677"/>
  <c r="N19" i="2677"/>
  <c r="M20" i="2677"/>
  <c r="N20" i="2677"/>
  <c r="M21" i="2677"/>
  <c r="N21" i="2677"/>
  <c r="M22" i="2677"/>
  <c r="N22" i="2677"/>
  <c r="M23" i="2677"/>
  <c r="N23" i="2677"/>
  <c r="M24" i="2677"/>
  <c r="N24" i="2677"/>
  <c r="M25" i="2677"/>
  <c r="N25" i="2677"/>
  <c r="M26" i="2677"/>
  <c r="N26" i="2677"/>
  <c r="M27" i="2677"/>
  <c r="N27" i="2677"/>
  <c r="M28" i="2677"/>
  <c r="N28" i="2677"/>
  <c r="M29" i="2677"/>
  <c r="N29" i="2677"/>
  <c r="M30" i="2677"/>
  <c r="N30" i="2677"/>
  <c r="M31" i="2677"/>
  <c r="N31" i="2677"/>
  <c r="M32" i="2677"/>
  <c r="N32" i="2677"/>
  <c r="M33" i="2677"/>
  <c r="N33" i="2677"/>
  <c r="M34" i="2677"/>
  <c r="X34" i="2677" s="1"/>
  <c r="N34" i="2677"/>
  <c r="M35" i="2677"/>
  <c r="N35" i="2677"/>
  <c r="M36" i="2677"/>
  <c r="N36" i="2677"/>
  <c r="M37" i="2677"/>
  <c r="N37" i="2677"/>
  <c r="M38" i="2677"/>
  <c r="N38" i="2677"/>
  <c r="M39" i="2677"/>
  <c r="N39" i="2677"/>
  <c r="M40" i="2677"/>
  <c r="N40" i="2677"/>
  <c r="M41" i="2677"/>
  <c r="N41" i="2677"/>
  <c r="M42" i="2677"/>
  <c r="N42" i="2677"/>
  <c r="M43" i="2677"/>
  <c r="N43" i="2677"/>
  <c r="M44" i="2677"/>
  <c r="N44" i="2677"/>
  <c r="M45" i="2677"/>
  <c r="N45" i="2677"/>
  <c r="M46" i="2677"/>
  <c r="N46" i="2677"/>
  <c r="M47" i="2677"/>
  <c r="N47" i="2677"/>
  <c r="M48" i="2677"/>
  <c r="N48" i="2677"/>
  <c r="M49" i="2677"/>
  <c r="N49" i="2677"/>
  <c r="M50" i="2677"/>
  <c r="N50" i="2677"/>
  <c r="M51" i="2677"/>
  <c r="N51" i="2677"/>
  <c r="M52" i="2677"/>
  <c r="N52" i="2677"/>
  <c r="M53" i="2677"/>
  <c r="N53" i="2677"/>
  <c r="M54" i="2677"/>
  <c r="N54" i="2677"/>
  <c r="M55" i="2677"/>
  <c r="N55" i="2677"/>
  <c r="M56" i="2677"/>
  <c r="N56" i="2677"/>
  <c r="M57" i="2677"/>
  <c r="N57" i="2677"/>
  <c r="M58" i="2677"/>
  <c r="N58" i="2677"/>
  <c r="M59" i="2677"/>
  <c r="N59" i="2677"/>
  <c r="M60" i="2677"/>
  <c r="N60" i="2677"/>
  <c r="M61" i="2677"/>
  <c r="N61" i="2677"/>
  <c r="M62" i="2677"/>
  <c r="N62" i="2677"/>
  <c r="M63" i="2677"/>
  <c r="N63" i="2677"/>
  <c r="M64" i="2677"/>
  <c r="N64" i="2677"/>
  <c r="M65" i="2677"/>
  <c r="N65" i="2677"/>
  <c r="M66" i="2677"/>
  <c r="N66" i="2677"/>
  <c r="M67" i="2677"/>
  <c r="N67" i="2677"/>
  <c r="M68" i="2677"/>
  <c r="N68" i="2677"/>
  <c r="M69" i="2677"/>
  <c r="N69" i="2677"/>
  <c r="M70" i="2677"/>
  <c r="N70" i="2677"/>
  <c r="M71" i="2677"/>
  <c r="N71" i="2677"/>
  <c r="M72" i="2677"/>
  <c r="N72" i="2677"/>
  <c r="M73" i="2677"/>
  <c r="N73" i="2677"/>
  <c r="M74" i="2677"/>
  <c r="N74" i="2677"/>
  <c r="M75" i="2677"/>
  <c r="N75" i="2677"/>
  <c r="M76" i="2677"/>
  <c r="N76" i="2677"/>
  <c r="M77" i="2677"/>
  <c r="N77" i="2677"/>
  <c r="M78" i="2677"/>
  <c r="N78" i="2677"/>
  <c r="M79" i="2677"/>
  <c r="N79" i="2677"/>
  <c r="M80" i="2677"/>
  <c r="N80" i="2677"/>
  <c r="M81" i="2677"/>
  <c r="N81" i="2677"/>
  <c r="M82" i="2677"/>
  <c r="N82" i="2677"/>
  <c r="M83" i="2677"/>
  <c r="X83" i="2677" s="1"/>
  <c r="N83" i="2677"/>
  <c r="M84" i="2677"/>
  <c r="X84" i="2677" s="1"/>
  <c r="N84" i="2677"/>
  <c r="M85" i="2677"/>
  <c r="X85" i="2677" s="1"/>
  <c r="N85" i="2677"/>
  <c r="M86" i="2677"/>
  <c r="X86" i="2677" s="1"/>
  <c r="N86" i="2677"/>
  <c r="M87" i="2677"/>
  <c r="N87" i="2677"/>
  <c r="M88" i="2677"/>
  <c r="X88" i="2677" s="1"/>
  <c r="N88" i="2677"/>
  <c r="M89" i="2677"/>
  <c r="X89" i="2677" s="1"/>
  <c r="N89" i="2677"/>
  <c r="M90" i="2677"/>
  <c r="X90" i="2677" s="1"/>
  <c r="N90" i="2677"/>
  <c r="M91" i="2677"/>
  <c r="X91" i="2677" s="1"/>
  <c r="N91" i="2677"/>
  <c r="M92" i="2677"/>
  <c r="X92" i="2677" s="1"/>
  <c r="N92" i="2677"/>
  <c r="M93" i="2677"/>
  <c r="N93" i="2677"/>
  <c r="M94" i="2677"/>
  <c r="N94" i="2677"/>
  <c r="M95" i="2677"/>
  <c r="N95" i="2677"/>
  <c r="M96" i="2677"/>
  <c r="X96" i="2677" s="1"/>
  <c r="N96" i="2677"/>
  <c r="M97" i="2677"/>
  <c r="X97" i="2677" s="1"/>
  <c r="N97" i="2677"/>
  <c r="M98" i="2677"/>
  <c r="X98" i="2677" s="1"/>
  <c r="N98" i="2677"/>
  <c r="M99" i="2677"/>
  <c r="X99" i="2677" s="1"/>
  <c r="N99" i="2677"/>
  <c r="M100" i="2677"/>
  <c r="N100" i="2677"/>
  <c r="M101" i="2677"/>
  <c r="N101" i="2677"/>
  <c r="M102" i="2677"/>
  <c r="N102" i="2677"/>
  <c r="M103" i="2677"/>
  <c r="N103" i="2677"/>
  <c r="M104" i="2677"/>
  <c r="X104" i="2677" s="1"/>
  <c r="N104" i="2677"/>
  <c r="M105" i="2677"/>
  <c r="X105" i="2677" s="1"/>
  <c r="N105" i="2677"/>
  <c r="M106" i="2677"/>
  <c r="X106" i="2677" s="1"/>
  <c r="N106" i="2677"/>
  <c r="M107" i="2677"/>
  <c r="X107" i="2677" s="1"/>
  <c r="N107" i="2677"/>
  <c r="M108" i="2677"/>
  <c r="N108" i="2677"/>
  <c r="M109" i="2677"/>
  <c r="N109" i="2677"/>
  <c r="M110" i="2677"/>
  <c r="N110" i="2677"/>
  <c r="M111" i="2677"/>
  <c r="N111" i="2677"/>
  <c r="M112" i="2677"/>
  <c r="N112" i="2677"/>
  <c r="M113" i="2677"/>
  <c r="N113" i="2677"/>
  <c r="M6" i="2677"/>
  <c r="N6" i="2677"/>
  <c r="AK6" i="2674"/>
  <c r="AJ6" i="2674"/>
  <c r="J6" i="1825"/>
  <c r="K6" i="1825"/>
  <c r="L6" i="1825" s="1"/>
  <c r="I6" i="1825"/>
  <c r="F6" i="1825"/>
  <c r="G6" i="1825"/>
  <c r="H6" i="1825" s="1"/>
  <c r="K7" i="1825"/>
  <c r="L7" i="1825" s="1"/>
  <c r="J7" i="1825"/>
  <c r="I7" i="1825"/>
  <c r="G7" i="1825"/>
  <c r="H7" i="1825" s="1"/>
  <c r="F7" i="1825"/>
  <c r="E7" i="2143"/>
  <c r="C7" i="2143"/>
  <c r="E6" i="2143"/>
  <c r="D6" i="2143"/>
  <c r="C6" i="2143"/>
  <c r="D7" i="2143"/>
  <c r="C4" i="2038"/>
  <c r="E7" i="2038" l="1"/>
  <c r="E8" i="2038"/>
  <c r="E9" i="2038"/>
  <c r="E10" i="2038"/>
  <c r="E11" i="2038"/>
  <c r="E12" i="2038"/>
  <c r="E13" i="2038"/>
  <c r="E14" i="2038"/>
  <c r="E15" i="2038"/>
  <c r="E16" i="2038"/>
  <c r="E17" i="2038"/>
  <c r="E18" i="2038"/>
  <c r="E19" i="2038"/>
  <c r="E20" i="2038"/>
  <c r="E21" i="2038"/>
  <c r="E22" i="2038"/>
  <c r="E23" i="2038"/>
  <c r="E24" i="2038"/>
  <c r="E25" i="2038"/>
  <c r="E26" i="2038"/>
  <c r="E27" i="2038"/>
  <c r="E28" i="2038"/>
  <c r="E29" i="2038"/>
  <c r="E30" i="2038"/>
  <c r="E31" i="2038"/>
  <c r="E32" i="2038"/>
  <c r="E33" i="2038"/>
  <c r="E34" i="2038"/>
  <c r="E35" i="2038"/>
  <c r="E36" i="2038"/>
  <c r="E37" i="2038"/>
  <c r="E38" i="2038"/>
  <c r="E39" i="2038"/>
  <c r="E40" i="2038"/>
  <c r="E41" i="2038"/>
  <c r="E42" i="2038"/>
  <c r="E43" i="2038"/>
  <c r="E44" i="2038"/>
  <c r="E45" i="2038"/>
  <c r="E46" i="2038"/>
  <c r="E47" i="2038"/>
  <c r="E48" i="2038"/>
  <c r="E49" i="2038"/>
  <c r="E50" i="2038"/>
  <c r="E51" i="2038"/>
  <c r="E52" i="2038"/>
  <c r="E53" i="2038"/>
  <c r="E54" i="2038"/>
  <c r="E55" i="2038"/>
  <c r="E56" i="2038"/>
  <c r="E57" i="2038"/>
  <c r="E58" i="2038"/>
  <c r="E59" i="2038"/>
  <c r="E60" i="2038"/>
  <c r="E61" i="2038"/>
  <c r="E62" i="2038"/>
  <c r="E63" i="2038"/>
  <c r="E64" i="2038"/>
  <c r="E65" i="2038"/>
  <c r="E66" i="2038"/>
  <c r="E67" i="2038"/>
  <c r="E68" i="2038"/>
  <c r="E69" i="2038"/>
  <c r="E70" i="2038"/>
  <c r="E71" i="2038"/>
  <c r="E72" i="2038"/>
  <c r="E73" i="2038"/>
  <c r="E74" i="2038"/>
  <c r="E75" i="2038"/>
  <c r="E76" i="2038"/>
  <c r="E77" i="2038"/>
  <c r="E78" i="2038"/>
  <c r="E79" i="2038"/>
  <c r="E80" i="2038"/>
  <c r="E81" i="2038"/>
  <c r="E82" i="2038"/>
  <c r="E83" i="2038"/>
  <c r="E84" i="2038"/>
  <c r="E85" i="2038"/>
  <c r="E86" i="2038"/>
  <c r="E87" i="2038"/>
  <c r="E88" i="2038"/>
  <c r="E89" i="2038"/>
  <c r="E90" i="2038"/>
  <c r="E91" i="2038"/>
  <c r="E92" i="2038"/>
  <c r="E93" i="2038"/>
  <c r="E94" i="2038"/>
  <c r="E95" i="2038"/>
  <c r="E96" i="2038"/>
  <c r="E97" i="2038"/>
  <c r="E98" i="2038"/>
  <c r="E99" i="2038"/>
  <c r="E100" i="2038"/>
  <c r="E101" i="2038"/>
  <c r="E102" i="2038"/>
  <c r="E103" i="2038"/>
  <c r="E104" i="2038"/>
  <c r="E105" i="2038"/>
  <c r="E106" i="2038"/>
  <c r="E107" i="2038"/>
  <c r="E108" i="2038"/>
  <c r="E109" i="2038"/>
  <c r="E110" i="2038"/>
  <c r="E111" i="2038"/>
  <c r="E112" i="2038"/>
  <c r="E113" i="2038"/>
  <c r="D7" i="2038"/>
  <c r="D8" i="2038"/>
  <c r="D9" i="2038"/>
  <c r="D10" i="2038"/>
  <c r="D11" i="2038"/>
  <c r="D12" i="2038"/>
  <c r="D13" i="2038"/>
  <c r="D14" i="2038"/>
  <c r="D15" i="2038"/>
  <c r="D16" i="2038"/>
  <c r="D17" i="2038"/>
  <c r="D18" i="2038"/>
  <c r="D19" i="2038"/>
  <c r="D20" i="2038"/>
  <c r="D21" i="2038"/>
  <c r="D22" i="2038"/>
  <c r="D23" i="2038"/>
  <c r="D24" i="2038"/>
  <c r="D25" i="2038"/>
  <c r="D26" i="2038"/>
  <c r="D27" i="2038"/>
  <c r="D28" i="2038"/>
  <c r="D29" i="2038"/>
  <c r="D30" i="2038"/>
  <c r="D31" i="2038"/>
  <c r="D32" i="2038"/>
  <c r="D33" i="2038"/>
  <c r="D34" i="2038"/>
  <c r="D35" i="2038"/>
  <c r="D36" i="2038"/>
  <c r="D37" i="2038"/>
  <c r="D38" i="2038"/>
  <c r="D39" i="2038"/>
  <c r="D40" i="2038"/>
  <c r="D41" i="2038"/>
  <c r="D42" i="2038"/>
  <c r="D43" i="2038"/>
  <c r="D44" i="2038"/>
  <c r="D45" i="2038"/>
  <c r="D46" i="2038"/>
  <c r="D47" i="2038"/>
  <c r="D48" i="2038"/>
  <c r="D49" i="2038"/>
  <c r="D50" i="2038"/>
  <c r="D51" i="2038"/>
  <c r="D52" i="2038"/>
  <c r="D53" i="2038"/>
  <c r="D54" i="2038"/>
  <c r="D55" i="2038"/>
  <c r="D56" i="2038"/>
  <c r="D57" i="2038"/>
  <c r="D58" i="2038"/>
  <c r="D59" i="2038"/>
  <c r="D60" i="2038"/>
  <c r="D61" i="2038"/>
  <c r="D62" i="2038"/>
  <c r="D63" i="2038"/>
  <c r="D64" i="2038"/>
  <c r="D65" i="2038"/>
  <c r="D66" i="2038"/>
  <c r="D67" i="2038"/>
  <c r="D68" i="2038"/>
  <c r="D69" i="2038"/>
  <c r="D70" i="2038"/>
  <c r="D71" i="2038"/>
  <c r="D72" i="2038"/>
  <c r="D73" i="2038"/>
  <c r="D74" i="2038"/>
  <c r="D75" i="2038"/>
  <c r="D76" i="2038"/>
  <c r="D77" i="2038"/>
  <c r="D78" i="2038"/>
  <c r="D79" i="2038"/>
  <c r="D80" i="2038"/>
  <c r="D81" i="2038"/>
  <c r="D82" i="2038"/>
  <c r="D83" i="2038"/>
  <c r="D84" i="2038"/>
  <c r="D85" i="2038"/>
  <c r="D86" i="2038"/>
  <c r="D87" i="2038"/>
  <c r="D88" i="2038"/>
  <c r="D89" i="2038"/>
  <c r="D90" i="2038"/>
  <c r="D91" i="2038"/>
  <c r="D92" i="2038"/>
  <c r="D93" i="2038"/>
  <c r="D94" i="2038"/>
  <c r="D95" i="2038"/>
  <c r="D96" i="2038"/>
  <c r="D97" i="2038"/>
  <c r="D98" i="2038"/>
  <c r="D99" i="2038"/>
  <c r="D100" i="2038"/>
  <c r="D101" i="2038"/>
  <c r="D102" i="2038"/>
  <c r="D103" i="2038"/>
  <c r="D104" i="2038"/>
  <c r="D105" i="2038"/>
  <c r="D106" i="2038"/>
  <c r="D107" i="2038"/>
  <c r="D108" i="2038"/>
  <c r="D109" i="2038"/>
  <c r="D110" i="2038"/>
  <c r="D111" i="2038"/>
  <c r="D112" i="2038"/>
  <c r="D113" i="2038"/>
  <c r="C7" i="2038"/>
  <c r="C8" i="2038"/>
  <c r="C9" i="2038"/>
  <c r="C10" i="2038"/>
  <c r="C11" i="2038"/>
  <c r="C12" i="2038"/>
  <c r="C13" i="2038"/>
  <c r="C14" i="2038"/>
  <c r="C15" i="2038"/>
  <c r="C16" i="2038"/>
  <c r="C17" i="2038"/>
  <c r="C18" i="2038"/>
  <c r="C19" i="2038"/>
  <c r="C20" i="2038"/>
  <c r="C21" i="2038"/>
  <c r="C22" i="2038"/>
  <c r="C23" i="2038"/>
  <c r="C24" i="2038"/>
  <c r="C25" i="2038"/>
  <c r="C26" i="2038"/>
  <c r="C27" i="2038"/>
  <c r="C28" i="2038"/>
  <c r="C29" i="2038"/>
  <c r="C30" i="2038"/>
  <c r="C31" i="2038"/>
  <c r="C32" i="2038"/>
  <c r="C33" i="2038"/>
  <c r="C34" i="2038"/>
  <c r="C35" i="2038"/>
  <c r="C36" i="2038"/>
  <c r="C37" i="2038"/>
  <c r="C38" i="2038"/>
  <c r="C39" i="2038"/>
  <c r="C40" i="2038"/>
  <c r="C41" i="2038"/>
  <c r="C42" i="2038"/>
  <c r="C43" i="2038"/>
  <c r="C44" i="2038"/>
  <c r="C45" i="2038"/>
  <c r="C46" i="2038"/>
  <c r="C47" i="2038"/>
  <c r="C48" i="2038"/>
  <c r="C49" i="2038"/>
  <c r="C50" i="2038"/>
  <c r="C51" i="2038"/>
  <c r="C52" i="2038"/>
  <c r="C53" i="2038"/>
  <c r="C54" i="2038"/>
  <c r="C55" i="2038"/>
  <c r="C56" i="2038"/>
  <c r="C57" i="2038"/>
  <c r="C58" i="2038"/>
  <c r="C59" i="2038"/>
  <c r="C60" i="2038"/>
  <c r="C61" i="2038"/>
  <c r="C62" i="2038"/>
  <c r="C63" i="2038"/>
  <c r="C64" i="2038"/>
  <c r="C65" i="2038"/>
  <c r="C66" i="2038"/>
  <c r="C67" i="2038"/>
  <c r="C68" i="2038"/>
  <c r="C69" i="2038"/>
  <c r="C70" i="2038"/>
  <c r="C71" i="2038"/>
  <c r="C72" i="2038"/>
  <c r="C73" i="2038"/>
  <c r="C74" i="2038"/>
  <c r="C75" i="2038"/>
  <c r="C76" i="2038"/>
  <c r="C77" i="2038"/>
  <c r="C78" i="2038"/>
  <c r="C79" i="2038"/>
  <c r="C80" i="2038"/>
  <c r="C81" i="2038"/>
  <c r="C82" i="2038"/>
  <c r="C83" i="2038"/>
  <c r="C84" i="2038"/>
  <c r="C85" i="2038"/>
  <c r="C86" i="2038"/>
  <c r="C87" i="2038"/>
  <c r="C88" i="2038"/>
  <c r="C89" i="2038"/>
  <c r="C90" i="2038"/>
  <c r="C91" i="2038"/>
  <c r="C92" i="2038"/>
  <c r="C93" i="2038"/>
  <c r="C94" i="2038"/>
  <c r="C95" i="2038"/>
  <c r="C96" i="2038"/>
  <c r="C97" i="2038"/>
  <c r="C98" i="2038"/>
  <c r="C99" i="2038"/>
  <c r="C100" i="2038"/>
  <c r="C101" i="2038"/>
  <c r="C102" i="2038"/>
  <c r="C103" i="2038"/>
  <c r="C104" i="2038"/>
  <c r="C105" i="2038"/>
  <c r="C106" i="2038"/>
  <c r="C107" i="2038"/>
  <c r="C108" i="2038"/>
  <c r="C109" i="2038"/>
  <c r="C110" i="2038"/>
  <c r="C111" i="2038"/>
  <c r="C112" i="2038"/>
  <c r="C113" i="2038"/>
  <c r="E6" i="2038"/>
  <c r="D6" i="2038"/>
  <c r="C6" i="2038"/>
  <c r="X29" i="2677"/>
  <c r="AK115" i="2674"/>
  <c r="AJ115" i="2674"/>
  <c r="K7" i="2143"/>
  <c r="G7" i="2143"/>
  <c r="F7" i="2143"/>
  <c r="K6" i="2143"/>
  <c r="G6" i="2143"/>
  <c r="F6" i="2143"/>
  <c r="K6" i="2038" l="1"/>
  <c r="G6" i="2038"/>
  <c r="F6" i="2038"/>
  <c r="K113" i="2038"/>
  <c r="G113" i="2038"/>
  <c r="F113" i="2038"/>
  <c r="K112" i="2038"/>
  <c r="G112" i="2038"/>
  <c r="F112" i="2038"/>
  <c r="K111" i="2038"/>
  <c r="G111" i="2038"/>
  <c r="F111" i="2038"/>
  <c r="K110" i="2038"/>
  <c r="G110" i="2038"/>
  <c r="F110" i="2038"/>
  <c r="K109" i="2038"/>
  <c r="G109" i="2038"/>
  <c r="F109" i="2038"/>
  <c r="K108" i="2038"/>
  <c r="G108" i="2038"/>
  <c r="F108" i="2038"/>
  <c r="K107" i="2038"/>
  <c r="G107" i="2038"/>
  <c r="F107" i="2038"/>
  <c r="K106" i="2038"/>
  <c r="G106" i="2038"/>
  <c r="F106" i="2038"/>
  <c r="K105" i="2038"/>
  <c r="G105" i="2038"/>
  <c r="F105" i="2038"/>
  <c r="K104" i="2038"/>
  <c r="G104" i="2038"/>
  <c r="F104" i="2038"/>
  <c r="K103" i="2038"/>
  <c r="G103" i="2038"/>
  <c r="F103" i="2038"/>
  <c r="K102" i="2038"/>
  <c r="G102" i="2038"/>
  <c r="F102" i="2038"/>
  <c r="K101" i="2038"/>
  <c r="G101" i="2038"/>
  <c r="F101" i="2038"/>
  <c r="K100" i="2038"/>
  <c r="G100" i="2038"/>
  <c r="F100" i="2038"/>
  <c r="K99" i="2038"/>
  <c r="G99" i="2038"/>
  <c r="F99" i="2038"/>
  <c r="K98" i="2038"/>
  <c r="G98" i="2038"/>
  <c r="F98" i="2038"/>
  <c r="K97" i="2038"/>
  <c r="G97" i="2038"/>
  <c r="F97" i="2038"/>
  <c r="K96" i="2038"/>
  <c r="G96" i="2038"/>
  <c r="F96" i="2038"/>
  <c r="K95" i="2038"/>
  <c r="G95" i="2038"/>
  <c r="F95" i="2038"/>
  <c r="K94" i="2038"/>
  <c r="G94" i="2038"/>
  <c r="F94" i="2038"/>
  <c r="K93" i="2038"/>
  <c r="G93" i="2038"/>
  <c r="F93" i="2038"/>
  <c r="K92" i="2038"/>
  <c r="G92" i="2038"/>
  <c r="F92" i="2038"/>
  <c r="K91" i="2038"/>
  <c r="G91" i="2038"/>
  <c r="F91" i="2038"/>
  <c r="K90" i="2038"/>
  <c r="G90" i="2038"/>
  <c r="F90" i="2038"/>
  <c r="K89" i="2038"/>
  <c r="G89" i="2038"/>
  <c r="F89" i="2038"/>
  <c r="K88" i="2038"/>
  <c r="G88" i="2038"/>
  <c r="F88" i="2038"/>
  <c r="K87" i="2038"/>
  <c r="G87" i="2038"/>
  <c r="F87" i="2038"/>
  <c r="K86" i="2038"/>
  <c r="G86" i="2038"/>
  <c r="F86" i="2038"/>
  <c r="K85" i="2038"/>
  <c r="G85" i="2038"/>
  <c r="F85" i="2038"/>
  <c r="K84" i="2038"/>
  <c r="G84" i="2038"/>
  <c r="F84" i="2038"/>
  <c r="K83" i="2038"/>
  <c r="G83" i="2038"/>
  <c r="F83" i="2038"/>
  <c r="K82" i="2038"/>
  <c r="G82" i="2038"/>
  <c r="F82" i="2038"/>
  <c r="K81" i="2038"/>
  <c r="G81" i="2038"/>
  <c r="F81" i="2038"/>
  <c r="K80" i="2038"/>
  <c r="G80" i="2038"/>
  <c r="F80" i="2038"/>
  <c r="K79" i="2038"/>
  <c r="G79" i="2038"/>
  <c r="F79" i="2038"/>
  <c r="K78" i="2038"/>
  <c r="G78" i="2038"/>
  <c r="F78" i="2038"/>
  <c r="K77" i="2038"/>
  <c r="G77" i="2038"/>
  <c r="F77" i="2038"/>
  <c r="K76" i="2038"/>
  <c r="G76" i="2038"/>
  <c r="F76" i="2038"/>
  <c r="K75" i="2038"/>
  <c r="G75" i="2038"/>
  <c r="F75" i="2038"/>
  <c r="K74" i="2038"/>
  <c r="G74" i="2038"/>
  <c r="F74" i="2038"/>
  <c r="K73" i="2038"/>
  <c r="G73" i="2038"/>
  <c r="F73" i="2038"/>
  <c r="K72" i="2038"/>
  <c r="G72" i="2038"/>
  <c r="F72" i="2038"/>
  <c r="K71" i="2038"/>
  <c r="G71" i="2038"/>
  <c r="F71" i="2038"/>
  <c r="K70" i="2038"/>
  <c r="G70" i="2038"/>
  <c r="F70" i="2038"/>
  <c r="K69" i="2038"/>
  <c r="G69" i="2038"/>
  <c r="F69" i="2038"/>
  <c r="K68" i="2038"/>
  <c r="G68" i="2038"/>
  <c r="F68" i="2038"/>
  <c r="K67" i="2038"/>
  <c r="G67" i="2038"/>
  <c r="F67" i="2038"/>
  <c r="K66" i="2038"/>
  <c r="G66" i="2038"/>
  <c r="F66" i="2038"/>
  <c r="K65" i="2038"/>
  <c r="G65" i="2038"/>
  <c r="F65" i="2038"/>
  <c r="K64" i="2038"/>
  <c r="G64" i="2038"/>
  <c r="F64" i="2038"/>
  <c r="K63" i="2038"/>
  <c r="G63" i="2038"/>
  <c r="F63" i="2038"/>
  <c r="K62" i="2038"/>
  <c r="G62" i="2038"/>
  <c r="F62" i="2038"/>
  <c r="K61" i="2038"/>
  <c r="G61" i="2038"/>
  <c r="F61" i="2038"/>
  <c r="K60" i="2038"/>
  <c r="G60" i="2038"/>
  <c r="F60" i="2038"/>
  <c r="K59" i="2038"/>
  <c r="G59" i="2038"/>
  <c r="F59" i="2038"/>
  <c r="K58" i="2038"/>
  <c r="G58" i="2038"/>
  <c r="F58" i="2038"/>
  <c r="K57" i="2038"/>
  <c r="G57" i="2038"/>
  <c r="F57" i="2038"/>
  <c r="K56" i="2038"/>
  <c r="G56" i="2038"/>
  <c r="F56" i="2038"/>
  <c r="K55" i="2038"/>
  <c r="G55" i="2038"/>
  <c r="F55" i="2038"/>
  <c r="K54" i="2038"/>
  <c r="G54" i="2038"/>
  <c r="F54" i="2038"/>
  <c r="K53" i="2038"/>
  <c r="G53" i="2038"/>
  <c r="F53" i="2038"/>
  <c r="K52" i="2038"/>
  <c r="G52" i="2038"/>
  <c r="F52" i="2038"/>
  <c r="K51" i="2038"/>
  <c r="G51" i="2038"/>
  <c r="F51" i="2038"/>
  <c r="K50" i="2038"/>
  <c r="G50" i="2038"/>
  <c r="F50" i="2038"/>
  <c r="K49" i="2038"/>
  <c r="G49" i="2038"/>
  <c r="F49" i="2038"/>
  <c r="K48" i="2038"/>
  <c r="G48" i="2038"/>
  <c r="F48" i="2038"/>
  <c r="K47" i="2038"/>
  <c r="G47" i="2038"/>
  <c r="F47" i="2038"/>
  <c r="K46" i="2038"/>
  <c r="G46" i="2038"/>
  <c r="F46" i="2038"/>
  <c r="K45" i="2038"/>
  <c r="G45" i="2038"/>
  <c r="F45" i="2038"/>
  <c r="K44" i="2038"/>
  <c r="G44" i="2038"/>
  <c r="F44" i="2038"/>
  <c r="K43" i="2038"/>
  <c r="G43" i="2038"/>
  <c r="F43" i="2038"/>
  <c r="K42" i="2038"/>
  <c r="G42" i="2038"/>
  <c r="F42" i="2038"/>
  <c r="K41" i="2038"/>
  <c r="G41" i="2038"/>
  <c r="F41" i="2038"/>
  <c r="K40" i="2038"/>
  <c r="G40" i="2038"/>
  <c r="F40" i="2038"/>
  <c r="K39" i="2038"/>
  <c r="G39" i="2038"/>
  <c r="F39" i="2038"/>
  <c r="K38" i="2038"/>
  <c r="G38" i="2038"/>
  <c r="F38" i="2038"/>
  <c r="K37" i="2038"/>
  <c r="G37" i="2038"/>
  <c r="F37" i="2038"/>
  <c r="K36" i="2038"/>
  <c r="G36" i="2038"/>
  <c r="F36" i="2038"/>
  <c r="K35" i="2038"/>
  <c r="G35" i="2038"/>
  <c r="F35" i="2038"/>
  <c r="K34" i="2038"/>
  <c r="G34" i="2038"/>
  <c r="F34" i="2038"/>
  <c r="K33" i="2038"/>
  <c r="G33" i="2038"/>
  <c r="F33" i="2038"/>
  <c r="K32" i="2038"/>
  <c r="G32" i="2038"/>
  <c r="F32" i="2038"/>
  <c r="K31" i="2038"/>
  <c r="G31" i="2038"/>
  <c r="F31" i="2038"/>
  <c r="K30" i="2038"/>
  <c r="G30" i="2038"/>
  <c r="F30" i="2038"/>
  <c r="K29" i="2038"/>
  <c r="G29" i="2038"/>
  <c r="F29" i="2038"/>
  <c r="K28" i="2038"/>
  <c r="G28" i="2038"/>
  <c r="F28" i="2038"/>
  <c r="K27" i="2038"/>
  <c r="G27" i="2038"/>
  <c r="F27" i="2038"/>
  <c r="K26" i="2038"/>
  <c r="G26" i="2038"/>
  <c r="F26" i="2038"/>
  <c r="K25" i="2038"/>
  <c r="G25" i="2038"/>
  <c r="F25" i="2038"/>
  <c r="K24" i="2038"/>
  <c r="G24" i="2038"/>
  <c r="F24" i="2038"/>
  <c r="K23" i="2038"/>
  <c r="G23" i="2038"/>
  <c r="F23" i="2038"/>
  <c r="K22" i="2038"/>
  <c r="G22" i="2038"/>
  <c r="F22" i="2038"/>
  <c r="K21" i="2038"/>
  <c r="G21" i="2038"/>
  <c r="F21" i="2038"/>
  <c r="K20" i="2038"/>
  <c r="G20" i="2038"/>
  <c r="F20" i="2038"/>
  <c r="K19" i="2038"/>
  <c r="G19" i="2038"/>
  <c r="F19" i="2038"/>
  <c r="K18" i="2038"/>
  <c r="G18" i="2038"/>
  <c r="F18" i="2038"/>
  <c r="K17" i="2038"/>
  <c r="G17" i="2038"/>
  <c r="F17" i="2038"/>
  <c r="K16" i="2038"/>
  <c r="G16" i="2038"/>
  <c r="F16" i="2038"/>
  <c r="K15" i="2038"/>
  <c r="G15" i="2038"/>
  <c r="F15" i="2038"/>
  <c r="K14" i="2038"/>
  <c r="G14" i="2038"/>
  <c r="F14" i="2038"/>
  <c r="K13" i="2038"/>
  <c r="G13" i="2038"/>
  <c r="F13" i="2038"/>
  <c r="K12" i="2038"/>
  <c r="G12" i="2038"/>
  <c r="F12" i="2038"/>
  <c r="K11" i="2038"/>
  <c r="G11" i="2038"/>
  <c r="F11" i="2038"/>
  <c r="K10" i="2038"/>
  <c r="G10" i="2038"/>
  <c r="F10" i="2038"/>
  <c r="K9" i="2038"/>
  <c r="G9" i="2038"/>
  <c r="F9" i="2038"/>
  <c r="K8" i="2038"/>
  <c r="G8" i="2038"/>
  <c r="F8" i="2038"/>
  <c r="K7" i="2038"/>
  <c r="G7" i="2038"/>
  <c r="F7" i="2038"/>
  <c r="H7" i="2143"/>
  <c r="I7" i="2143"/>
  <c r="J7" i="2143"/>
  <c r="J6" i="2143"/>
  <c r="I6" i="2143"/>
  <c r="H6" i="2143"/>
  <c r="J7" i="2038" l="1"/>
  <c r="I7" i="2038"/>
  <c r="H7" i="2038"/>
  <c r="J8" i="2038"/>
  <c r="I8" i="2038"/>
  <c r="H8" i="2038"/>
  <c r="J9" i="2038"/>
  <c r="I9" i="2038"/>
  <c r="H9" i="2038"/>
  <c r="J10" i="2038"/>
  <c r="I10" i="2038"/>
  <c r="H10" i="2038"/>
  <c r="J11" i="2038"/>
  <c r="I11" i="2038"/>
  <c r="H11" i="2038"/>
  <c r="J12" i="2038"/>
  <c r="I12" i="2038"/>
  <c r="H12" i="2038"/>
  <c r="J13" i="2038"/>
  <c r="I13" i="2038"/>
  <c r="H13" i="2038"/>
  <c r="J14" i="2038"/>
  <c r="I14" i="2038"/>
  <c r="H14" i="2038"/>
  <c r="J15" i="2038"/>
  <c r="I15" i="2038"/>
  <c r="H15" i="2038"/>
  <c r="J16" i="2038"/>
  <c r="I16" i="2038"/>
  <c r="H16" i="2038"/>
  <c r="J17" i="2038"/>
  <c r="I17" i="2038"/>
  <c r="H17" i="2038"/>
  <c r="J18" i="2038"/>
  <c r="I18" i="2038"/>
  <c r="H18" i="2038"/>
  <c r="J19" i="2038"/>
  <c r="I19" i="2038"/>
  <c r="H19" i="2038"/>
  <c r="J20" i="2038"/>
  <c r="I20" i="2038"/>
  <c r="H20" i="2038"/>
  <c r="J21" i="2038"/>
  <c r="I21" i="2038"/>
  <c r="H21" i="2038"/>
  <c r="J22" i="2038"/>
  <c r="I22" i="2038"/>
  <c r="H22" i="2038"/>
  <c r="J23" i="2038"/>
  <c r="I23" i="2038"/>
  <c r="H23" i="2038"/>
  <c r="J24" i="2038"/>
  <c r="I24" i="2038"/>
  <c r="H24" i="2038"/>
  <c r="J25" i="2038"/>
  <c r="I25" i="2038"/>
  <c r="H25" i="2038"/>
  <c r="J26" i="2038"/>
  <c r="I26" i="2038"/>
  <c r="H26" i="2038"/>
  <c r="J27" i="2038"/>
  <c r="I27" i="2038"/>
  <c r="H27" i="2038"/>
  <c r="J28" i="2038"/>
  <c r="I28" i="2038"/>
  <c r="H28" i="2038"/>
  <c r="J29" i="2038"/>
  <c r="I29" i="2038"/>
  <c r="H29" i="2038"/>
  <c r="J30" i="2038"/>
  <c r="I30" i="2038"/>
  <c r="H30" i="2038"/>
  <c r="J31" i="2038"/>
  <c r="I31" i="2038"/>
  <c r="H31" i="2038"/>
  <c r="J32" i="2038"/>
  <c r="I32" i="2038"/>
  <c r="H32" i="2038"/>
  <c r="J33" i="2038"/>
  <c r="I33" i="2038"/>
  <c r="H33" i="2038"/>
  <c r="J34" i="2038"/>
  <c r="I34" i="2038"/>
  <c r="H34" i="2038"/>
  <c r="J35" i="2038"/>
  <c r="I35" i="2038"/>
  <c r="H35" i="2038"/>
  <c r="J36" i="2038"/>
  <c r="I36" i="2038"/>
  <c r="H36" i="2038"/>
  <c r="J37" i="2038"/>
  <c r="I37" i="2038"/>
  <c r="H37" i="2038"/>
  <c r="J38" i="2038"/>
  <c r="I38" i="2038"/>
  <c r="H38" i="2038"/>
  <c r="J39" i="2038"/>
  <c r="I39" i="2038"/>
  <c r="H39" i="2038"/>
  <c r="J40" i="2038"/>
  <c r="I40" i="2038"/>
  <c r="H40" i="2038"/>
  <c r="J41" i="2038"/>
  <c r="I41" i="2038"/>
  <c r="H41" i="2038"/>
  <c r="J42" i="2038"/>
  <c r="I42" i="2038"/>
  <c r="H42" i="2038"/>
  <c r="J43" i="2038"/>
  <c r="I43" i="2038"/>
  <c r="H43" i="2038"/>
  <c r="J44" i="2038"/>
  <c r="I44" i="2038"/>
  <c r="H44" i="2038"/>
  <c r="J45" i="2038"/>
  <c r="I45" i="2038"/>
  <c r="H45" i="2038"/>
  <c r="J46" i="2038"/>
  <c r="I46" i="2038"/>
  <c r="H46" i="2038"/>
  <c r="J47" i="2038"/>
  <c r="I47" i="2038"/>
  <c r="H47" i="2038"/>
  <c r="J48" i="2038"/>
  <c r="I48" i="2038"/>
  <c r="H48" i="2038"/>
  <c r="J49" i="2038"/>
  <c r="I49" i="2038"/>
  <c r="H49" i="2038"/>
  <c r="J50" i="2038"/>
  <c r="I50" i="2038"/>
  <c r="H50" i="2038"/>
  <c r="J51" i="2038"/>
  <c r="I51" i="2038"/>
  <c r="H51" i="2038"/>
  <c r="J52" i="2038"/>
  <c r="I52" i="2038"/>
  <c r="H52" i="2038"/>
  <c r="J53" i="2038"/>
  <c r="I53" i="2038"/>
  <c r="H53" i="2038"/>
  <c r="J54" i="2038"/>
  <c r="I54" i="2038"/>
  <c r="H54" i="2038"/>
  <c r="J55" i="2038"/>
  <c r="I55" i="2038"/>
  <c r="H55" i="2038"/>
  <c r="J56" i="2038"/>
  <c r="I56" i="2038"/>
  <c r="H56" i="2038"/>
  <c r="J57" i="2038"/>
  <c r="I57" i="2038"/>
  <c r="H57" i="2038"/>
  <c r="J58" i="2038"/>
  <c r="I58" i="2038"/>
  <c r="H58" i="2038"/>
  <c r="J59" i="2038"/>
  <c r="I59" i="2038"/>
  <c r="H59" i="2038"/>
  <c r="J60" i="2038"/>
  <c r="I60" i="2038"/>
  <c r="H60" i="2038"/>
  <c r="J61" i="2038"/>
  <c r="I61" i="2038"/>
  <c r="H61" i="2038"/>
  <c r="J62" i="2038"/>
  <c r="I62" i="2038"/>
  <c r="H62" i="2038"/>
  <c r="J63" i="2038"/>
  <c r="I63" i="2038"/>
  <c r="H63" i="2038"/>
  <c r="J64" i="2038"/>
  <c r="I64" i="2038"/>
  <c r="H64" i="2038"/>
  <c r="J65" i="2038"/>
  <c r="I65" i="2038"/>
  <c r="H65" i="2038"/>
  <c r="J66" i="2038"/>
  <c r="I66" i="2038"/>
  <c r="H66" i="2038"/>
  <c r="J67" i="2038"/>
  <c r="I67" i="2038"/>
  <c r="H67" i="2038"/>
  <c r="J68" i="2038"/>
  <c r="I68" i="2038"/>
  <c r="H68" i="2038"/>
  <c r="J69" i="2038"/>
  <c r="I69" i="2038"/>
  <c r="H69" i="2038"/>
  <c r="J70" i="2038"/>
  <c r="I70" i="2038"/>
  <c r="H70" i="2038"/>
  <c r="J71" i="2038"/>
  <c r="I71" i="2038"/>
  <c r="H71" i="2038"/>
  <c r="J72" i="2038"/>
  <c r="I72" i="2038"/>
  <c r="H72" i="2038"/>
  <c r="J73" i="2038"/>
  <c r="I73" i="2038"/>
  <c r="H73" i="2038"/>
  <c r="J74" i="2038"/>
  <c r="I74" i="2038"/>
  <c r="H74" i="2038"/>
  <c r="J75" i="2038"/>
  <c r="I75" i="2038"/>
  <c r="H75" i="2038"/>
  <c r="J76" i="2038"/>
  <c r="I76" i="2038"/>
  <c r="H76" i="2038"/>
  <c r="J77" i="2038"/>
  <c r="I77" i="2038"/>
  <c r="H77" i="2038"/>
  <c r="J78" i="2038"/>
  <c r="I78" i="2038"/>
  <c r="H78" i="2038"/>
  <c r="J79" i="2038"/>
  <c r="I79" i="2038"/>
  <c r="H79" i="2038"/>
  <c r="J80" i="2038"/>
  <c r="I80" i="2038"/>
  <c r="H80" i="2038"/>
  <c r="J81" i="2038"/>
  <c r="I81" i="2038"/>
  <c r="H81" i="2038"/>
  <c r="J82" i="2038"/>
  <c r="I82" i="2038"/>
  <c r="H82" i="2038"/>
  <c r="J83" i="2038"/>
  <c r="I83" i="2038"/>
  <c r="H83" i="2038"/>
  <c r="J84" i="2038"/>
  <c r="I84" i="2038"/>
  <c r="H84" i="2038"/>
  <c r="J85" i="2038"/>
  <c r="I85" i="2038"/>
  <c r="H85" i="2038"/>
  <c r="J86" i="2038"/>
  <c r="I86" i="2038"/>
  <c r="H86" i="2038"/>
  <c r="J87" i="2038"/>
  <c r="I87" i="2038"/>
  <c r="H87" i="2038"/>
  <c r="J88" i="2038"/>
  <c r="I88" i="2038"/>
  <c r="H88" i="2038"/>
  <c r="J89" i="2038"/>
  <c r="I89" i="2038"/>
  <c r="H89" i="2038"/>
  <c r="J90" i="2038"/>
  <c r="I90" i="2038"/>
  <c r="H90" i="2038"/>
  <c r="J91" i="2038"/>
  <c r="I91" i="2038"/>
  <c r="H91" i="2038"/>
  <c r="J92" i="2038"/>
  <c r="I92" i="2038"/>
  <c r="H92" i="2038"/>
  <c r="J93" i="2038"/>
  <c r="I93" i="2038"/>
  <c r="H93" i="2038"/>
  <c r="J94" i="2038"/>
  <c r="I94" i="2038"/>
  <c r="H94" i="2038"/>
  <c r="J95" i="2038"/>
  <c r="I95" i="2038"/>
  <c r="H95" i="2038"/>
  <c r="J96" i="2038"/>
  <c r="I96" i="2038"/>
  <c r="H96" i="2038"/>
  <c r="J97" i="2038"/>
  <c r="I97" i="2038"/>
  <c r="H97" i="2038"/>
  <c r="J98" i="2038"/>
  <c r="I98" i="2038"/>
  <c r="H98" i="2038"/>
  <c r="J99" i="2038"/>
  <c r="I99" i="2038"/>
  <c r="H99" i="2038"/>
  <c r="J100" i="2038"/>
  <c r="I100" i="2038"/>
  <c r="H100" i="2038"/>
  <c r="J101" i="2038"/>
  <c r="I101" i="2038"/>
  <c r="H101" i="2038"/>
  <c r="J102" i="2038"/>
  <c r="I102" i="2038"/>
  <c r="H102" i="2038"/>
  <c r="J103" i="2038"/>
  <c r="I103" i="2038"/>
  <c r="H103" i="2038"/>
  <c r="J104" i="2038"/>
  <c r="I104" i="2038"/>
  <c r="H104" i="2038"/>
  <c r="J105" i="2038"/>
  <c r="I105" i="2038"/>
  <c r="H105" i="2038"/>
  <c r="J106" i="2038"/>
  <c r="I106" i="2038"/>
  <c r="H106" i="2038"/>
  <c r="J107" i="2038"/>
  <c r="I107" i="2038"/>
  <c r="H107" i="2038"/>
  <c r="J108" i="2038"/>
  <c r="I108" i="2038"/>
  <c r="H108" i="2038"/>
  <c r="J109" i="2038"/>
  <c r="I109" i="2038"/>
  <c r="H109" i="2038"/>
  <c r="J110" i="2038"/>
  <c r="I110" i="2038"/>
  <c r="H110" i="2038"/>
  <c r="J111" i="2038"/>
  <c r="I111" i="2038"/>
  <c r="H111" i="2038"/>
  <c r="J112" i="2038"/>
  <c r="I112" i="2038"/>
  <c r="H112" i="2038"/>
  <c r="J113" i="2038"/>
  <c r="I113" i="2038"/>
  <c r="H113" i="2038"/>
  <c r="J6" i="2038"/>
  <c r="I6" i="2038"/>
  <c r="H6" i="2038"/>
  <c r="F26" i="73"/>
  <c r="B5" i="1826"/>
  <c r="H6" i="73" s="1"/>
  <c r="H4" i="73" l="1"/>
  <c r="M4" i="1825" l="1"/>
  <c r="H4" i="189"/>
  <c r="E6" i="189" l="1"/>
  <c r="D6" i="189"/>
  <c r="L7" i="189"/>
  <c r="K7" i="189"/>
  <c r="I7" i="189"/>
  <c r="J7" i="189" s="1"/>
  <c r="H7" i="189"/>
  <c r="Q7" i="1825"/>
  <c r="O7" i="1825"/>
  <c r="N7" i="1825"/>
  <c r="M7" i="1825"/>
  <c r="M6" i="1825"/>
  <c r="Q6" i="1825"/>
  <c r="N6" i="1825"/>
  <c r="O6" i="1825"/>
  <c r="M4" i="189"/>
  <c r="M6" i="189" l="1"/>
  <c r="R6" i="189"/>
  <c r="P6" i="189"/>
  <c r="N6" i="189"/>
  <c r="R7" i="189"/>
  <c r="P7" i="189"/>
  <c r="N7" i="189"/>
  <c r="M7" i="189"/>
  <c r="R6" i="1825"/>
  <c r="S6" i="1825" s="1"/>
  <c r="P6" i="1825"/>
  <c r="R7" i="1825"/>
  <c r="S7" i="1825" s="1"/>
  <c r="P7" i="1825"/>
  <c r="L6" i="189"/>
  <c r="K6" i="189"/>
  <c r="H6" i="189"/>
  <c r="I6" i="189"/>
  <c r="J6" i="189" s="1"/>
  <c r="Q7" i="189" l="1"/>
  <c r="O7" i="189"/>
  <c r="Q6" i="189"/>
  <c r="O6" i="189"/>
</calcChain>
</file>

<file path=xl/sharedStrings.xml><?xml version="1.0" encoding="utf-8"?>
<sst xmlns="http://schemas.openxmlformats.org/spreadsheetml/2006/main" count="6455" uniqueCount="1849">
  <si>
    <t>Important Notes</t>
  </si>
  <si>
    <t>How to work with this excel sheets</t>
  </si>
  <si>
    <t>1.1 Select Carrier &lt;-&gt; Module combination from drop down list</t>
  </si>
  <si>
    <t>1.2 Update tables with  "F9"</t>
  </si>
  <si>
    <t>2. Available sheets</t>
  </si>
  <si>
    <t>3.1 open and close predefined groups to get more or less information</t>
  </si>
  <si>
    <t>4.1 Excel filter can be used to search for special pin, sort table, filter table…</t>
  </si>
  <si>
    <t>4.2 MS Excel supports also filter by colour</t>
  </si>
  <si>
    <t xml:space="preserve"> Use overview sheet to select carrier and module </t>
  </si>
  <si>
    <t>Index</t>
  </si>
  <si>
    <t>B2B Group</t>
  </si>
  <si>
    <t>C-Name</t>
  </si>
  <si>
    <t>Carrier Net Name</t>
  </si>
  <si>
    <t>Carrier Trace Length</t>
  </si>
  <si>
    <t>Module Net Name</t>
  </si>
  <si>
    <t>FPGA Pin Name</t>
  </si>
  <si>
    <t>Module Trace Length</t>
  </si>
  <si>
    <t>Carrier + Module (PCB only)</t>
  </si>
  <si>
    <t>FPGA Pin</t>
  </si>
  <si>
    <t>Naming convention:</t>
  </si>
  <si>
    <t>Supported Software:</t>
  </si>
  <si>
    <t>3.Please verify all data with user manuals, FPGA and other components vendor's documentation.</t>
  </si>
  <si>
    <t>2. All information is subject to change at any time without notice.</t>
  </si>
  <si>
    <t>1. All pinouts and pin information is provided as-is without assurance of correctness or completeness.</t>
  </si>
  <si>
    <t>Disclaimers:</t>
  </si>
  <si>
    <t>4. Trace length are only PCB length without devices packages and connector length</t>
  </si>
  <si>
    <t>3. Detailed information’s of modules and carrier boards are available on the Trenz Electronic Wiki</t>
  </si>
  <si>
    <t>2. Document modification date:</t>
  </si>
  <si>
    <t>1. Published by Trenz Electronic GmbH, Holzweg 19A, 32257 Bünde, Germany.</t>
  </si>
  <si>
    <t>Notes:</t>
  </si>
  <si>
    <t>to update table after selection</t>
  </si>
  <si>
    <t>Depending on your Office Setup</t>
  </si>
  <si>
    <t>Carrier / Module Combination:</t>
  </si>
  <si>
    <t>To-Do:</t>
  </si>
  <si>
    <t>B2B Connector</t>
  </si>
  <si>
    <t>C-Pin</t>
  </si>
  <si>
    <t>Conn Pin name</t>
  </si>
  <si>
    <t>B2B</t>
  </si>
  <si>
    <t># netname</t>
  </si>
  <si>
    <t>M-Name</t>
  </si>
  <si>
    <t>M-Pin</t>
  </si>
  <si>
    <t>C. Trace Length (mm)</t>
  </si>
  <si>
    <t xml:space="preserve">Use overview sheet to select carrier and module </t>
  </si>
  <si>
    <t>1. B2B connector pinout will be normally not changed and is the same for other variants</t>
  </si>
  <si>
    <t>others</t>
  </si>
  <si>
    <t>3.2. Go to "CONN Pin Table"</t>
  </si>
  <si>
    <t>3.3. Go to "B2B Pin Table"</t>
  </si>
  <si>
    <t>3.2.1 press 1 to see: Connector --&gt;  destinations and B2B  --&gt;  FPGA Pin and tracelength</t>
  </si>
  <si>
    <t xml:space="preserve"> Press: STRG + Shift +F9 (LibreOffice)</t>
  </si>
  <si>
    <t xml:space="preserve"> Press: F9 (Microsoft Office)</t>
  </si>
  <si>
    <t xml:space="preserve">1. Microsoft Office Excel (tested with Office 2019 on Win10 OS) </t>
  </si>
  <si>
    <t xml:space="preserve">2. LibreOffice Calc (tested with LibreOffice 6.2.3.2 (X64) on Win10 OS) </t>
  </si>
  <si>
    <t>2.3.3           indicates the component designation</t>
  </si>
  <si>
    <t>2.3.1             Pin is either connected to GND or VDD</t>
  </si>
  <si>
    <t>2.3.4                              B2B Connectors, colorcoded for differentiation</t>
  </si>
  <si>
    <t>2.3.2                    used as indicator for even and uneven numbered pins (MS Office supports color filters!)</t>
  </si>
  <si>
    <r>
      <t xml:space="preserve">2.1 Go to </t>
    </r>
    <r>
      <rPr>
        <b/>
        <sz val="11"/>
        <color rgb="FF000000"/>
        <rFont val="Calibri"/>
        <family val="2"/>
      </rPr>
      <t>"B2B Pin Table"</t>
    </r>
    <r>
      <rPr>
        <sz val="11"/>
        <color rgb="FF000000"/>
        <rFont val="Calibri"/>
        <family val="2"/>
        <charset val="1"/>
      </rPr>
      <t xml:space="preserve"> sheet  to see B2B connection between Carrier and Module</t>
    </r>
  </si>
  <si>
    <r>
      <t>2.2 Go to</t>
    </r>
    <r>
      <rPr>
        <b/>
        <sz val="11"/>
        <color rgb="FF000000"/>
        <rFont val="Calibri"/>
        <family val="2"/>
      </rPr>
      <t xml:space="preserve"> "CONN Pin Table"</t>
    </r>
    <r>
      <rPr>
        <sz val="11"/>
        <color rgb="FF000000"/>
        <rFont val="Calibri"/>
        <family val="2"/>
        <charset val="1"/>
      </rPr>
      <t xml:space="preserve"> sheet to see carrier specific external connector  pinout</t>
    </r>
  </si>
  <si>
    <r>
      <t xml:space="preserve">2.1.1 </t>
    </r>
    <r>
      <rPr>
        <b/>
        <sz val="11"/>
        <color rgb="FF000000"/>
        <rFont val="Calibri"/>
        <family val="2"/>
      </rPr>
      <t>Index</t>
    </r>
    <r>
      <rPr>
        <sz val="11"/>
        <color rgb="FF000000"/>
        <rFont val="Calibri"/>
        <family val="2"/>
        <charset val="1"/>
      </rPr>
      <t>: continuous index of all table column, can be used to get default order after filter is used</t>
    </r>
  </si>
  <si>
    <r>
      <t>2.1.2</t>
    </r>
    <r>
      <rPr>
        <b/>
        <sz val="11"/>
        <color rgb="FF000000"/>
        <rFont val="Calibri"/>
        <family val="2"/>
      </rPr>
      <t xml:space="preserve"> B2B Group</t>
    </r>
    <r>
      <rPr>
        <sz val="11"/>
        <color rgb="FF000000"/>
        <rFont val="Calibri"/>
        <family val="2"/>
        <charset val="1"/>
      </rPr>
      <t>:  Groups of different IO types, this will be extended in the futures</t>
    </r>
  </si>
  <si>
    <r>
      <t xml:space="preserve">2.2.1 </t>
    </r>
    <r>
      <rPr>
        <b/>
        <sz val="11"/>
        <color rgb="FF000000"/>
        <rFont val="Calibri"/>
        <family val="2"/>
      </rPr>
      <t>Index</t>
    </r>
    <r>
      <rPr>
        <sz val="11"/>
        <color rgb="FF000000"/>
        <rFont val="Calibri"/>
        <family val="2"/>
        <charset val="1"/>
      </rPr>
      <t>: continuous index of all table column, can be used to get default order after filter is used</t>
    </r>
  </si>
  <si>
    <r>
      <t xml:space="preserve">2.2.2 </t>
    </r>
    <r>
      <rPr>
        <b/>
        <sz val="11"/>
        <color rgb="FF000000"/>
        <rFont val="Calibri"/>
        <family val="2"/>
      </rPr>
      <t>Conn Pin Name</t>
    </r>
    <r>
      <rPr>
        <sz val="11"/>
        <color rgb="FF000000"/>
        <rFont val="Calibri"/>
        <family val="2"/>
        <charset val="1"/>
      </rPr>
      <t>: Default Connector Pin Name</t>
    </r>
  </si>
  <si>
    <r>
      <t xml:space="preserve">2.2.3 </t>
    </r>
    <r>
      <rPr>
        <b/>
        <sz val="11"/>
        <color rgb="FF000000"/>
        <rFont val="Calibri"/>
        <family val="2"/>
      </rPr>
      <t>Desig. + pin</t>
    </r>
    <r>
      <rPr>
        <sz val="11"/>
        <color rgb="FF000000"/>
        <rFont val="Calibri"/>
        <family val="2"/>
        <charset val="1"/>
      </rPr>
      <t>: Carrier Pin Coordinate</t>
    </r>
  </si>
  <si>
    <r>
      <t xml:space="preserve">2.3 Color codes for </t>
    </r>
    <r>
      <rPr>
        <b/>
        <sz val="11"/>
        <color rgb="FF000000"/>
        <rFont val="Calibri"/>
        <family val="2"/>
      </rPr>
      <t>Pin Tables</t>
    </r>
  </si>
  <si>
    <r>
      <t xml:space="preserve">2.2.5 </t>
    </r>
    <r>
      <rPr>
        <b/>
        <sz val="11"/>
        <color rgb="FF000000"/>
        <rFont val="Calibri"/>
        <family val="2"/>
      </rPr>
      <t>Carrier Net Name</t>
    </r>
    <r>
      <rPr>
        <sz val="11"/>
        <color rgb="FF000000"/>
        <rFont val="Calibri"/>
        <family val="2"/>
      </rPr>
      <t>: Netname on the carrier schematic</t>
    </r>
  </si>
  <si>
    <r>
      <t xml:space="preserve">1. </t>
    </r>
    <r>
      <rPr>
        <b/>
        <sz val="11"/>
        <color rgb="FF000000"/>
        <rFont val="Calibri"/>
        <family val="2"/>
      </rPr>
      <t>"Overview, Notes &amp; Disclaimer"</t>
    </r>
    <r>
      <rPr>
        <sz val="11"/>
        <color rgb="FF000000"/>
        <rFont val="Calibri"/>
        <family val="2"/>
        <charset val="1"/>
      </rPr>
      <t xml:space="preserve"> sheet</t>
    </r>
  </si>
  <si>
    <t>1.1 trace length can be changed during PCB revisions</t>
  </si>
  <si>
    <t>1.2 assembly options are not taken into account, only physical connection is shown. Schematic if devices is assembled or  IO is useable inside the device</t>
  </si>
  <si>
    <t>1.4 Routing over resistors, condensators or components are currently not always shown (currently only for some signals implemented, see "intermediate_c/m")</t>
  </si>
  <si>
    <t>1.3 in case the net is connected to more than one component/connector pin, not all connections are represented in the table, see "#netname"</t>
  </si>
  <si>
    <t>3.2.2 press 2 to reset</t>
  </si>
  <si>
    <t>3.3.1 press 1 to see: B2B  --&gt;  carrier/module destinations (incl FPGA) --&gt;   tracelength</t>
  </si>
  <si>
    <t>3.3.2 press 2 to reset</t>
  </si>
  <si>
    <r>
      <t xml:space="preserve">3 </t>
    </r>
    <r>
      <rPr>
        <b/>
        <sz val="11"/>
        <color rgb="FF000000"/>
        <rFont val="Calibri"/>
        <family val="2"/>
      </rPr>
      <t>Excel Group</t>
    </r>
  </si>
  <si>
    <r>
      <t xml:space="preserve">4 </t>
    </r>
    <r>
      <rPr>
        <b/>
        <sz val="11"/>
        <color rgb="FF000000"/>
        <rFont val="Calibri"/>
        <family val="2"/>
      </rPr>
      <t>Excel Filter</t>
    </r>
  </si>
  <si>
    <r>
      <t>2.1.3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C-Name/M-Name</t>
    </r>
    <r>
      <rPr>
        <sz val="11"/>
        <color rgb="FF000000"/>
        <rFont val="Calibri"/>
        <family val="2"/>
        <charset val="1"/>
      </rPr>
      <t>: Connector/Moduld Designator</t>
    </r>
  </si>
  <si>
    <r>
      <t xml:space="preserve">2.1.3 </t>
    </r>
    <r>
      <rPr>
        <b/>
        <sz val="11"/>
        <color rgb="FF000000"/>
        <rFont val="Calibri"/>
        <family val="2"/>
      </rPr>
      <t>C-Pin/M-Pin</t>
    </r>
    <r>
      <rPr>
        <sz val="11"/>
        <color rgb="FF000000"/>
        <rFont val="Calibri"/>
        <family val="2"/>
        <charset val="1"/>
      </rPr>
      <t>: Connector/Module Pin</t>
    </r>
  </si>
  <si>
    <r>
      <t xml:space="preserve">2.1.4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</si>
  <si>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2.1.5 </t>
    </r>
    <r>
      <rPr>
        <b/>
        <sz val="11"/>
        <color rgb="FF000000"/>
        <rFont val="Calibri"/>
        <family val="2"/>
      </rPr>
      <t>Carrier Net Name</t>
    </r>
    <r>
      <rPr>
        <sz val="11"/>
        <color rgb="FF000000"/>
        <rFont val="Calibri"/>
        <family val="2"/>
        <charset val="1"/>
      </rPr>
      <t>: Netname on the carrier schematic</t>
    </r>
  </si>
  <si>
    <r>
      <t xml:space="preserve">2.1.6 </t>
    </r>
    <r>
      <rPr>
        <b/>
        <sz val="11"/>
        <color rgb="FF000000"/>
        <rFont val="Calibri"/>
        <family val="2"/>
      </rPr>
      <t># netname:</t>
    </r>
    <r>
      <rPr>
        <sz val="11"/>
        <color rgb="FF000000"/>
        <rFont val="Calibri"/>
        <family val="2"/>
        <charset val="1"/>
      </rPr>
      <t xml:space="preserve"> shows how often a signal is connected on the carrier</t>
    </r>
    <r>
      <rPr>
        <b/>
        <sz val="11"/>
        <color rgb="FF000000"/>
        <rFont val="Calibri"/>
        <family val="2"/>
      </rPr>
      <t xml:space="preserve"> (if bigger than 2,not all connections are presented in the table!)</t>
    </r>
  </si>
  <si>
    <r>
      <t xml:space="preserve">2.1.7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connector designation on carrier</t>
    </r>
  </si>
  <si>
    <r>
      <t xml:space="preserve">2.1.8 </t>
    </r>
    <r>
      <rPr>
        <b/>
        <sz val="11"/>
        <color rgb="FF000000"/>
        <rFont val="Calibri"/>
        <family val="2"/>
      </rPr>
      <t>Carrier Trace Length</t>
    </r>
    <r>
      <rPr>
        <sz val="11"/>
        <color rgb="FF000000"/>
        <rFont val="Calibri"/>
        <family val="2"/>
        <charset val="1"/>
      </rPr>
      <t>: PCB trace length from B2B pin to the carrier component pin</t>
    </r>
  </si>
  <si>
    <r>
      <t xml:space="preserve">2.1.9 </t>
    </r>
    <r>
      <rPr>
        <b/>
        <sz val="11"/>
        <color rgb="FF000000"/>
        <rFont val="Calibri"/>
        <family val="2"/>
      </rPr>
      <t>Module Net Name</t>
    </r>
    <r>
      <rPr>
        <sz val="11"/>
        <color rgb="FF000000"/>
        <rFont val="Calibri"/>
        <family val="2"/>
        <charset val="1"/>
      </rPr>
      <t>: Netname on the module schematic</t>
    </r>
  </si>
  <si>
    <r>
      <t xml:space="preserve">2.1.10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</si>
  <si>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2.1.11 </t>
    </r>
    <r>
      <rPr>
        <b/>
        <sz val="11"/>
        <color rgb="FF000000"/>
        <rFont val="Calibri"/>
        <family val="2"/>
      </rPr>
      <t># netname:</t>
    </r>
    <r>
      <rPr>
        <sz val="11"/>
        <color rgb="FF000000"/>
        <rFont val="Calibri"/>
        <family val="2"/>
        <charset val="1"/>
      </rPr>
      <t xml:space="preserve"> shows how often a signal is connected on the module</t>
    </r>
    <r>
      <rPr>
        <b/>
        <sz val="11"/>
        <color rgb="FF000000"/>
        <rFont val="Calibri"/>
        <family val="2"/>
      </rPr>
      <t xml:space="preserve"> (if bigger than 2,not all connections are presented in the table!)</t>
    </r>
  </si>
  <si>
    <r>
      <t xml:space="preserve">2.1.12 </t>
    </r>
    <r>
      <rPr>
        <b/>
        <sz val="11"/>
        <color rgb="FF000000"/>
        <rFont val="Calibri"/>
        <family val="2"/>
      </rPr>
      <t>FPGA Pin Name</t>
    </r>
    <r>
      <rPr>
        <sz val="11"/>
        <color rgb="FF000000"/>
        <rFont val="Calibri"/>
        <family val="2"/>
        <charset val="1"/>
      </rPr>
      <t>: directly connected FPGA Pin on the module</t>
    </r>
  </si>
  <si>
    <t>intermediate</t>
  </si>
  <si>
    <r>
      <t xml:space="preserve">2.1.14 </t>
    </r>
    <r>
      <rPr>
        <b/>
        <sz val="11"/>
        <color rgb="FF000000"/>
        <rFont val="Calibri"/>
        <family val="2"/>
      </rPr>
      <t>Module Trace Length</t>
    </r>
    <r>
      <rPr>
        <sz val="11"/>
        <color rgb="FF000000"/>
        <rFont val="Calibri"/>
        <family val="2"/>
        <charset val="1"/>
      </rPr>
      <t>: PCB trace length from B2B pin to the module FPGA pin</t>
    </r>
  </si>
  <si>
    <r>
      <t xml:space="preserve">2.1.13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connector designation on module</t>
    </r>
  </si>
  <si>
    <r>
      <t xml:space="preserve">2.2.4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</si>
  <si>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2.2.6 </t>
    </r>
    <r>
      <rPr>
        <b/>
        <sz val="11"/>
        <color rgb="FF000000"/>
        <rFont val="Calibri"/>
        <family val="2"/>
      </rPr>
      <t>#netname</t>
    </r>
    <r>
      <rPr>
        <sz val="11"/>
        <color rgb="FF000000"/>
        <rFont val="Calibri"/>
        <family val="2"/>
      </rPr>
      <t xml:space="preserve">: shows how often a signal is connected on the carrier </t>
    </r>
    <r>
      <rPr>
        <b/>
        <sz val="11"/>
        <rFont val="Calibri"/>
        <family val="2"/>
      </rPr>
      <t>(if bigger than 2,not all connections are presented in the table!)</t>
    </r>
  </si>
  <si>
    <r>
      <t xml:space="preserve">2.2.7 </t>
    </r>
    <r>
      <rPr>
        <b/>
        <sz val="11"/>
        <color rgb="FF000000"/>
        <rFont val="Calibri"/>
        <family val="2"/>
      </rPr>
      <t>Carrier Trace Length</t>
    </r>
    <r>
      <rPr>
        <sz val="11"/>
        <color rgb="FF000000"/>
        <rFont val="Calibri"/>
        <family val="2"/>
      </rPr>
      <t>:  PCB trace length from B2B pin to the FMC connector</t>
    </r>
  </si>
  <si>
    <r>
      <t xml:space="preserve">2.2.8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on the B2B Connector (i.e. other connectors or components)</t>
    </r>
  </si>
  <si>
    <r>
      <t xml:space="preserve">2.2.9 </t>
    </r>
    <r>
      <rPr>
        <b/>
        <sz val="11"/>
        <color rgb="FF000000"/>
        <rFont val="Calibri"/>
        <family val="2"/>
      </rPr>
      <t>pin c</t>
    </r>
    <r>
      <rPr>
        <sz val="11"/>
        <color rgb="FF000000"/>
        <rFont val="Calibri"/>
        <family val="2"/>
      </rPr>
      <t>: Shows destination on the B2B Connector</t>
    </r>
  </si>
  <si>
    <r>
      <t xml:space="preserve">2.2.10 </t>
    </r>
    <r>
      <rPr>
        <b/>
        <sz val="11"/>
        <color rgb="FF000000"/>
        <rFont val="Calibri"/>
        <family val="2"/>
      </rPr>
      <t>pin m</t>
    </r>
    <r>
      <rPr>
        <sz val="11"/>
        <color rgb="FF000000"/>
        <rFont val="Calibri"/>
        <family val="2"/>
      </rPr>
      <t>: Shows destination on the B2B Connector</t>
    </r>
  </si>
  <si>
    <r>
      <t xml:space="preserve">2.2.11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on the B2B Connector (i.e. other connectors or components)</t>
    </r>
  </si>
  <si>
    <r>
      <t xml:space="preserve">2.2.12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</si>
  <si>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2.2.13 </t>
    </r>
    <r>
      <rPr>
        <b/>
        <sz val="11"/>
        <color rgb="FF000000"/>
        <rFont val="Calibri"/>
        <family val="2"/>
      </rPr>
      <t>Module Net Name</t>
    </r>
    <r>
      <rPr>
        <sz val="11"/>
        <color rgb="FF000000"/>
        <rFont val="Calibri"/>
        <family val="2"/>
      </rPr>
      <t>: Netname on the module schematic</t>
    </r>
  </si>
  <si>
    <r>
      <t xml:space="preserve">2.2.16 </t>
    </r>
    <r>
      <rPr>
        <b/>
        <sz val="11"/>
        <color rgb="FF000000"/>
        <rFont val="Calibri"/>
        <family val="2"/>
      </rPr>
      <t>Module Trace Length</t>
    </r>
    <r>
      <rPr>
        <sz val="11"/>
        <color rgb="FF000000"/>
        <rFont val="Calibri"/>
        <family val="2"/>
        <charset val="1"/>
      </rPr>
      <t>: PCB trace length from the B2B pin to the module FPGA pin</t>
    </r>
  </si>
  <si>
    <r>
      <t xml:space="preserve">2.2.17 </t>
    </r>
    <r>
      <rPr>
        <b/>
        <sz val="11"/>
        <color rgb="FF000000"/>
        <rFont val="Calibri"/>
        <family val="2"/>
      </rPr>
      <t>Total trace length (mm)</t>
    </r>
    <r>
      <rPr>
        <sz val="11"/>
        <color rgb="FF000000"/>
        <rFont val="Calibri"/>
        <family val="2"/>
        <charset val="1"/>
      </rPr>
      <t>: Sum of the carrier and module pcb trace length</t>
    </r>
  </si>
  <si>
    <r>
      <t xml:space="preserve">2.2.14 </t>
    </r>
    <r>
      <rPr>
        <b/>
        <sz val="11"/>
        <color rgb="FF000000"/>
        <rFont val="Calibri"/>
        <family val="2"/>
      </rPr>
      <t># netname</t>
    </r>
    <r>
      <rPr>
        <sz val="11"/>
        <color rgb="FF000000"/>
        <rFont val="Calibri"/>
        <family val="2"/>
      </rPr>
      <t xml:space="preserve">: shows how often a signal is connected on the module </t>
    </r>
    <r>
      <rPr>
        <b/>
        <sz val="11"/>
        <color rgb="FF000000"/>
        <rFont val="Calibri"/>
        <family val="2"/>
      </rPr>
      <t>(if bigger than 2,not all connections are presented in the table!)</t>
    </r>
  </si>
  <si>
    <r>
      <t xml:space="preserve">2.2.15 </t>
    </r>
    <r>
      <rPr>
        <b/>
        <sz val="11"/>
        <color rgb="FF000000"/>
        <rFont val="Calibri"/>
        <family val="2"/>
      </rPr>
      <t>FPGA Pin</t>
    </r>
    <r>
      <rPr>
        <sz val="11"/>
        <color rgb="FF000000"/>
        <rFont val="Calibri"/>
        <family val="2"/>
      </rPr>
      <t>: directly connected FPGA Pin on the module</t>
    </r>
  </si>
  <si>
    <t>#netname</t>
  </si>
  <si>
    <t>Select Board:</t>
  </si>
  <si>
    <t>pin c</t>
  </si>
  <si>
    <t>pin m</t>
  </si>
  <si>
    <t>M. Trace Length (mm)</t>
  </si>
  <si>
    <t>Total trace length (mm)</t>
  </si>
  <si>
    <t>last processed:</t>
  </si>
  <si>
    <t>Version:</t>
  </si>
  <si>
    <t>major:</t>
  </si>
  <si>
    <t>minor:</t>
  </si>
  <si>
    <t>3.1 open and close predefined group to get more or less information</t>
  </si>
  <si>
    <t>3.2. Go to "BOARD Pin Table"</t>
  </si>
  <si>
    <t>3.2.1 press the - Button to see: Connector --&gt;   Destination and FPGA Pin</t>
  </si>
  <si>
    <t>3.2.2 click button again to reset and see all information again</t>
  </si>
  <si>
    <r>
      <t xml:space="preserve">2.1 Go to </t>
    </r>
    <r>
      <rPr>
        <b/>
        <sz val="11"/>
        <color rgb="FF000000"/>
        <rFont val="Calibri"/>
        <family val="2"/>
      </rPr>
      <t>"BOARD Pin Table"</t>
    </r>
    <r>
      <rPr>
        <sz val="11"/>
        <color rgb="FF000000"/>
        <rFont val="Calibri"/>
        <family val="2"/>
        <charset val="1"/>
      </rPr>
      <t xml:space="preserve"> sheet  to see designations on the board</t>
    </r>
  </si>
  <si>
    <r>
      <t xml:space="preserve">2.1.2 </t>
    </r>
    <r>
      <rPr>
        <b/>
        <sz val="11"/>
        <color rgb="FF000000"/>
        <rFont val="Calibri"/>
        <family val="2"/>
      </rPr>
      <t>Conn Pin</t>
    </r>
    <r>
      <rPr>
        <sz val="11"/>
        <color rgb="FF000000"/>
        <rFont val="Calibri"/>
        <family val="2"/>
        <charset val="1"/>
      </rPr>
      <t>: Default Connector Pin Name</t>
    </r>
  </si>
  <si>
    <t>Board Net Name</t>
  </si>
  <si>
    <t>B. Trace Length (mm)</t>
  </si>
  <si>
    <t>1.1 Select board from drop down list</t>
  </si>
  <si>
    <t>1.4 Routing over resistors, condensators or components are currently not always shown (currently only for some signals implemented, see "intermediate")</t>
  </si>
  <si>
    <t>Pin</t>
  </si>
  <si>
    <t>Desig.</t>
  </si>
  <si>
    <r>
      <t xml:space="preserve">2.1.4 </t>
    </r>
    <r>
      <rPr>
        <b/>
        <sz val="11"/>
        <color rgb="FF000000"/>
        <rFont val="Calibri"/>
        <family val="2"/>
      </rPr>
      <t>Pin</t>
    </r>
    <r>
      <rPr>
        <sz val="11"/>
        <color rgb="FF000000"/>
        <rFont val="Calibri"/>
        <family val="2"/>
        <charset val="1"/>
      </rPr>
      <t>: Board  Pin Coordinate</t>
    </r>
  </si>
  <si>
    <r>
      <t xml:space="preserve">2.1.5 </t>
    </r>
    <r>
      <rPr>
        <b/>
        <sz val="11"/>
        <color rgb="FF000000"/>
        <rFont val="Calibri"/>
        <family val="2"/>
      </rPr>
      <t>intermediate</t>
    </r>
    <r>
      <rPr>
        <sz val="11"/>
        <color rgb="FF000000"/>
        <rFont val="Calibri"/>
        <family val="2"/>
        <charset val="1"/>
      </rPr>
      <t>: Routing over resistors, condensators or components are shown  as uninterrupted signal route (currently not for all signals implemented, see "#netname")</t>
    </r>
  </si>
  <si>
    <r>
      <t xml:space="preserve">2.1.6 </t>
    </r>
    <r>
      <rPr>
        <b/>
        <sz val="11"/>
        <color rgb="FF000000"/>
        <rFont val="Calibri"/>
        <family val="2"/>
      </rPr>
      <t>Board Net Name</t>
    </r>
    <r>
      <rPr>
        <sz val="11"/>
        <color rgb="FF000000"/>
        <rFont val="Calibri"/>
        <family val="2"/>
      </rPr>
      <t>: Netname on the board schematic</t>
    </r>
  </si>
  <si>
    <r>
      <t xml:space="preserve">2.1.7 </t>
    </r>
    <r>
      <rPr>
        <b/>
        <sz val="11"/>
        <color rgb="FF000000"/>
        <rFont val="Calibri"/>
        <family val="2"/>
      </rPr>
      <t>#netname</t>
    </r>
    <r>
      <rPr>
        <sz val="11"/>
        <color rgb="FF000000"/>
        <rFont val="Calibri"/>
        <family val="2"/>
      </rPr>
      <t xml:space="preserve">: shows how often a signal is connected on the carrier </t>
    </r>
    <r>
      <rPr>
        <b/>
        <sz val="11"/>
        <rFont val="Calibri"/>
        <family val="2"/>
      </rPr>
      <t>(if bigger than 2,not all connections are presented in the table!)</t>
    </r>
  </si>
  <si>
    <r>
      <t xml:space="preserve">2.1.9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an FPGA Pin</t>
    </r>
  </si>
  <si>
    <r>
      <t xml:space="preserve">2.1.3 </t>
    </r>
    <r>
      <rPr>
        <b/>
        <sz val="11"/>
        <color rgb="FF000000"/>
        <rFont val="Calibri"/>
        <family val="2"/>
      </rPr>
      <t xml:space="preserve">Desig: </t>
    </r>
    <r>
      <rPr>
        <sz val="11"/>
        <color rgb="FF000000"/>
        <rFont val="Calibri"/>
        <family val="2"/>
      </rPr>
      <t>Board Designator</t>
    </r>
  </si>
  <si>
    <r>
      <t xml:space="preserve">2.1.8 </t>
    </r>
    <r>
      <rPr>
        <b/>
        <sz val="11"/>
        <color rgb="FF000000"/>
        <rFont val="Calibri"/>
        <family val="2"/>
      </rPr>
      <t>FPGA Pin</t>
    </r>
    <r>
      <rPr>
        <sz val="11"/>
        <color rgb="FF000000"/>
        <rFont val="Calibri"/>
        <family val="2"/>
      </rPr>
      <t>: directly connected FPGA Pin on the board</t>
    </r>
  </si>
  <si>
    <r>
      <t xml:space="preserve">2.1.10 </t>
    </r>
    <r>
      <rPr>
        <b/>
        <sz val="11"/>
        <color rgb="FF000000"/>
        <rFont val="Calibri"/>
        <family val="2"/>
      </rPr>
      <t>Board Trace Length</t>
    </r>
    <r>
      <rPr>
        <sz val="11"/>
        <color rgb="FF000000"/>
        <rFont val="Calibri"/>
        <family val="2"/>
      </rPr>
      <t>:  PCB trace length from Connector pin to the designator / FPGA Pin</t>
    </r>
  </si>
  <si>
    <t>2.6</t>
  </si>
  <si>
    <t>1. Create new folder: ???x???_series_pinout_tracelength</t>
  </si>
  <si>
    <t>2. Generate NetStatus and pinmapping files in Altium</t>
  </si>
  <si>
    <t>1.1. renaming Netstatus --&gt; c/m/b_NetStatus_model_revision.txt</t>
  </si>
  <si>
    <t>1.2. renaming opt.csv --&gt; c/m/b_model_revision_pinmapping.csv</t>
  </si>
  <si>
    <t>1.3. copy to new folder</t>
  </si>
  <si>
    <t>3. Open Pinout_master.xlsm, press "Prepare new folder" on page "Intern"</t>
  </si>
  <si>
    <t>3.2. rename after merging to one file c_/m_/b_/model_set_pin.csv</t>
  </si>
  <si>
    <t>3.3. B2B_mapping_c_default.csv -&gt; Change according to series (i.e.: J -&gt; JB)</t>
  </si>
  <si>
    <t xml:space="preserve">5. run Pinout_master.xlsm </t>
  </si>
  <si>
    <t>5.1. testing will read all data and prepare tables but NOT write file</t>
  </si>
  <si>
    <t>5.2. generates and prepares xlsx file</t>
  </si>
  <si>
    <t>How-To</t>
  </si>
  <si>
    <t>m_***.* for modules      /     c_***.* for carrier     /     b_***.* for boards</t>
  </si>
  <si>
    <t>4. create CONN_XXX_settings.csv file</t>
  </si>
  <si>
    <t>3.4. B2B_mapping_m_default.csv -&gt; Change according to series (i.e.: J -&gt; JM)</t>
  </si>
  <si>
    <t>3.5. Edit ignore lists c_DEF_set_ignore / m_DEF_set_ignore / CONN_DEF_ignore</t>
  </si>
  <si>
    <t>3.6. Edit FPGA-Filter.csv to add Designator for FPGA-Filter</t>
  </si>
  <si>
    <t>4.1. use 5 columns: 1. Index / Conn name / Pin name / Designator / Pin</t>
  </si>
  <si>
    <t>and prepare a double Espresso.</t>
  </si>
  <si>
    <t>Thomas Steffens</t>
  </si>
  <si>
    <t>6. In case of problems, contact:</t>
  </si>
  <si>
    <t>Placeholder</t>
  </si>
  <si>
    <r>
      <t xml:space="preserve">3.1. R/C list will be generated for every revision and has to be merged and revised </t>
    </r>
    <r>
      <rPr>
        <sz val="11"/>
        <color rgb="FFFF0000"/>
        <rFont val="Calibri"/>
        <family val="2"/>
      </rPr>
      <t>manually</t>
    </r>
  </si>
  <si>
    <r>
      <t xml:space="preserve">2.1 Go to </t>
    </r>
    <r>
      <rPr>
        <b/>
        <sz val="11"/>
        <color rgb="FF000000"/>
        <rFont val="Calibri"/>
        <family val="2"/>
      </rPr>
      <t>"Module Pin Table"</t>
    </r>
    <r>
      <rPr>
        <sz val="11"/>
        <color rgb="FF000000"/>
        <rFont val="Calibri"/>
        <family val="2"/>
        <charset val="1"/>
      </rPr>
      <t xml:space="preserve"> sheet  to see designations on the board</t>
    </r>
  </si>
  <si>
    <r>
      <t xml:space="preserve">2.1.2 </t>
    </r>
    <r>
      <rPr>
        <b/>
        <sz val="11"/>
        <color rgb="FF000000"/>
        <rFont val="Calibri"/>
        <family val="2"/>
      </rPr>
      <t xml:space="preserve">Desig: </t>
    </r>
    <r>
      <rPr>
        <sz val="11"/>
        <color rgb="FF000000"/>
        <rFont val="Calibri"/>
        <family val="2"/>
      </rPr>
      <t>Board Designator</t>
    </r>
  </si>
  <si>
    <r>
      <t xml:space="preserve">2.1.3 </t>
    </r>
    <r>
      <rPr>
        <b/>
        <sz val="11"/>
        <color rgb="FF000000"/>
        <rFont val="Calibri"/>
        <family val="2"/>
      </rPr>
      <t>Pin</t>
    </r>
    <r>
      <rPr>
        <sz val="11"/>
        <color rgb="FF000000"/>
        <rFont val="Calibri"/>
        <family val="2"/>
        <charset val="1"/>
      </rPr>
      <t>: Board  Pin Coordinate</t>
    </r>
  </si>
  <si>
    <r>
      <t>2.1.5 Module</t>
    </r>
    <r>
      <rPr>
        <b/>
        <sz val="11"/>
        <color rgb="FF000000"/>
        <rFont val="Calibri"/>
        <family val="2"/>
      </rPr>
      <t xml:space="preserve"> Net Name</t>
    </r>
    <r>
      <rPr>
        <sz val="11"/>
        <color rgb="FF000000"/>
        <rFont val="Calibri"/>
        <family val="2"/>
      </rPr>
      <t>: Netname on the board schematic</t>
    </r>
  </si>
  <si>
    <r>
      <t xml:space="preserve">2.1.6 </t>
    </r>
    <r>
      <rPr>
        <b/>
        <sz val="11"/>
        <color rgb="FF000000"/>
        <rFont val="Calibri"/>
        <family val="2"/>
      </rPr>
      <t>#netname</t>
    </r>
    <r>
      <rPr>
        <sz val="11"/>
        <color rgb="FF000000"/>
        <rFont val="Calibri"/>
        <family val="2"/>
      </rPr>
      <t xml:space="preserve">: shows how often a signal is connected on the carrier </t>
    </r>
    <r>
      <rPr>
        <b/>
        <sz val="11"/>
        <rFont val="Calibri"/>
        <family val="2"/>
      </rPr>
      <t>(if bigger than 2,not all connections are presented in the table!)</t>
    </r>
  </si>
  <si>
    <r>
      <t xml:space="preserve">2.1.7 </t>
    </r>
    <r>
      <rPr>
        <b/>
        <sz val="11"/>
        <color rgb="FF000000"/>
        <rFont val="Calibri"/>
        <family val="2"/>
      </rPr>
      <t>FPGA Pin</t>
    </r>
    <r>
      <rPr>
        <sz val="11"/>
        <color rgb="FF000000"/>
        <rFont val="Calibri"/>
        <family val="2"/>
      </rPr>
      <t>: directly connected FPGA Pin on the module</t>
    </r>
  </si>
  <si>
    <r>
      <t xml:space="preserve">2.1.8 </t>
    </r>
    <r>
      <rPr>
        <b/>
        <sz val="11"/>
        <color rgb="FF000000"/>
        <rFont val="Calibri"/>
        <family val="2"/>
      </rPr>
      <t>others</t>
    </r>
    <r>
      <rPr>
        <sz val="11"/>
        <color rgb="FF000000"/>
        <rFont val="Calibri"/>
        <family val="2"/>
        <charset val="1"/>
      </rPr>
      <t>: Shows destination of Designator which is NOT an FPGA Pin</t>
    </r>
  </si>
  <si>
    <r>
      <t xml:space="preserve">2.1.9 </t>
    </r>
    <r>
      <rPr>
        <b/>
        <sz val="11"/>
        <color rgb="FF000000"/>
        <rFont val="Calibri"/>
        <family val="2"/>
      </rPr>
      <t>Signal Trace Length</t>
    </r>
    <r>
      <rPr>
        <sz val="11"/>
        <color rgb="FF000000"/>
        <rFont val="Calibri"/>
        <family val="2"/>
      </rPr>
      <t>:  PCB trace length from Connector pin to the designator / FPGA Pin</t>
    </r>
  </si>
  <si>
    <t>3.2. Go to "Module Pin Table"</t>
  </si>
  <si>
    <r>
      <t>1.5</t>
    </r>
    <r>
      <rPr>
        <b/>
        <sz val="11"/>
        <color rgb="FF000000"/>
        <rFont val="Calibri"/>
        <family val="2"/>
      </rPr>
      <t xml:space="preserve"> B2B Loopbacks</t>
    </r>
    <r>
      <rPr>
        <sz val="11"/>
        <color rgb="FF000000"/>
        <rFont val="Calibri"/>
        <family val="2"/>
        <charset val="1"/>
      </rPr>
      <t xml:space="preserve"> are </t>
    </r>
    <r>
      <rPr>
        <b/>
        <sz val="11"/>
        <color rgb="FF000000"/>
        <rFont val="Calibri"/>
        <family val="2"/>
      </rPr>
      <t>ONLY</t>
    </r>
    <r>
      <rPr>
        <sz val="11"/>
        <color rgb="FF000000"/>
        <rFont val="Calibri"/>
        <family val="2"/>
        <charset val="1"/>
      </rPr>
      <t xml:space="preserve"> shown in B2B Pin Table and </t>
    </r>
    <r>
      <rPr>
        <b/>
        <sz val="11"/>
        <color rgb="FF000000"/>
        <rFont val="Calibri"/>
        <family val="2"/>
      </rPr>
      <t>NOT</t>
    </r>
    <r>
      <rPr>
        <sz val="11"/>
        <color rgb="FF000000"/>
        <rFont val="Calibri"/>
        <family val="2"/>
        <charset val="1"/>
      </rPr>
      <t xml:space="preserve"> available in CONN Pin Table</t>
    </r>
  </si>
  <si>
    <t>2.5x7.07</t>
  </si>
  <si>
    <t>_module</t>
  </si>
  <si>
    <t>J1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</si>
  <si>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</si>
  <si>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</si>
  <si>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</si>
  <si>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</si>
  <si>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</si>
  <si>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</si>
  <si>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</si>
  <si>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</si>
  <si>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</si>
  <si>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</si>
  <si>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</si>
  <si>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</si>
  <si>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</si>
  <si>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</si>
  <si>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</si>
  <si>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</si>
  <si>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</si>
  <si>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</si>
  <si>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</si>
  <si>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</si>
  <si>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</si>
  <si>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</si>
  <si>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</si>
  <si>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</si>
  <si>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</si>
  <si>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</si>
  <si>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</si>
  <si>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</si>
  <si>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</si>
  <si>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</si>
  <si>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</si>
  <si>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</si>
  <si>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</si>
  <si>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</si>
  <si>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</si>
  <si>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</si>
  <si>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</si>
  <si>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</si>
  <si>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</si>
  <si>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</si>
  <si>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</si>
  <si>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</si>
  <si>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</si>
  <si>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</si>
  <si>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</si>
  <si>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</si>
  <si>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</si>
  <si>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</si>
  <si>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</si>
  <si>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</si>
  <si>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</si>
  <si>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</si>
  <si>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</si>
  <si>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</si>
  <si>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</si>
  <si>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</si>
  <si>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</si>
  <si>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</si>
  <si>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</si>
  <si>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</si>
  <si>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</si>
  <si>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</si>
  <si>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</si>
  <si>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</si>
  <si>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</si>
  <si>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</si>
  <si>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</si>
  <si>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</si>
  <si>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</si>
  <si>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</si>
  <si>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</si>
  <si>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</si>
  <si>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</si>
  <si>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</si>
  <si>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</si>
  <si>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</si>
  <si>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</si>
  <si>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</si>
  <si>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</si>
  <si>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</si>
  <si>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</si>
  <si>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</si>
  <si>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</si>
  <si>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</si>
  <si>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</si>
  <si>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</si>
  <si>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</si>
  <si>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</si>
  <si>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</si>
  <si>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</si>
  <si>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</si>
  <si>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</si>
  <si>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</si>
  <si>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</si>
  <si>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</si>
  <si>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</si>
  <si>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</si>
  <si>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</si>
  <si>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</si>
  <si>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</si>
  <si>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J2</t>
  </si>
  <si>
    <t>J3</t>
  </si>
  <si>
    <t>_carrier</t>
  </si>
  <si>
    <t>Designator+Pin</t>
  </si>
  <si>
    <t>Designator+Netname</t>
  </si>
  <si>
    <t>Designator+Pin2</t>
  </si>
  <si>
    <t>Designator</t>
  </si>
  <si>
    <t>Netname</t>
  </si>
  <si>
    <t>Type</t>
  </si>
  <si>
    <t>Value</t>
  </si>
  <si>
    <t>Nets</t>
  </si>
  <si>
    <t>Layer</t>
  </si>
  <si>
    <t>Length</t>
  </si>
  <si>
    <t>NetnamewithoutB2B</t>
  </si>
  <si>
    <t>PinNumber</t>
  </si>
  <si>
    <t>AREF</t>
  </si>
  <si>
    <t>1.2V</t>
  </si>
  <si>
    <t>SignalLayersOnly</t>
  </si>
  <si>
    <t>AIN0</t>
  </si>
  <si>
    <t>1.8V</t>
  </si>
  <si>
    <t>AIN1</t>
  </si>
  <si>
    <t>3.3V</t>
  </si>
  <si>
    <t>AIN2</t>
  </si>
  <si>
    <t>5V</t>
  </si>
  <si>
    <t>AIN3</t>
  </si>
  <si>
    <t>A0_N</t>
  </si>
  <si>
    <t>AIN4</t>
  </si>
  <si>
    <t>A0_P</t>
  </si>
  <si>
    <t>AIN5</t>
  </si>
  <si>
    <t>A1_N</t>
  </si>
  <si>
    <t>AIN6</t>
  </si>
  <si>
    <t>A1_P</t>
  </si>
  <si>
    <t>D0</t>
  </si>
  <si>
    <t>A2_N</t>
  </si>
  <si>
    <t>D1</t>
  </si>
  <si>
    <t>A2_P</t>
  </si>
  <si>
    <t>D2</t>
  </si>
  <si>
    <t>A3_N</t>
  </si>
  <si>
    <t>D3</t>
  </si>
  <si>
    <t>A3_P</t>
  </si>
  <si>
    <t>D4</t>
  </si>
  <si>
    <t>A4_N</t>
  </si>
  <si>
    <t>D5</t>
  </si>
  <si>
    <t>A4_P</t>
  </si>
  <si>
    <t>D6</t>
  </si>
  <si>
    <t>A5_N</t>
  </si>
  <si>
    <t>D7</t>
  </si>
  <si>
    <t>A5_P</t>
  </si>
  <si>
    <t>D8</t>
  </si>
  <si>
    <t>D9</t>
  </si>
  <si>
    <t>D10</t>
  </si>
  <si>
    <t>D11</t>
  </si>
  <si>
    <t>D12</t>
  </si>
  <si>
    <t>D13</t>
  </si>
  <si>
    <t>D14</t>
  </si>
  <si>
    <t>RESET</t>
  </si>
  <si>
    <t>GND</t>
  </si>
  <si>
    <t>AS_CLK</t>
  </si>
  <si>
    <t>AS_DATA0</t>
  </si>
  <si>
    <t>VIN</t>
  </si>
  <si>
    <t>AS_DATA1</t>
  </si>
  <si>
    <t>AS_DATA2</t>
  </si>
  <si>
    <t>RFU1</t>
  </si>
  <si>
    <t>AS_DATA3</t>
  </si>
  <si>
    <t>HSMIO</t>
  </si>
  <si>
    <t>AS_NCS_MSEL0</t>
  </si>
  <si>
    <t>SMB_ALERT</t>
  </si>
  <si>
    <t>AS_NRST</t>
  </si>
  <si>
    <t>B0_N</t>
  </si>
  <si>
    <t>SMB_SDA</t>
  </si>
  <si>
    <t>B0_P</t>
  </si>
  <si>
    <t>HSO</t>
  </si>
  <si>
    <t>B1_N</t>
  </si>
  <si>
    <t>SMB_SCL</t>
  </si>
  <si>
    <t>B1_P</t>
  </si>
  <si>
    <t>HSRST</t>
  </si>
  <si>
    <t>B2_N</t>
  </si>
  <si>
    <t>B2_P</t>
  </si>
  <si>
    <t>HSI</t>
  </si>
  <si>
    <t>B3_N</t>
  </si>
  <si>
    <t>REFCLK</t>
  </si>
  <si>
    <t>B3_P</t>
  </si>
  <si>
    <t>B4_N</t>
  </si>
  <si>
    <t>B4_P</t>
  </si>
  <si>
    <t>B5_N</t>
  </si>
  <si>
    <t>B5_P</t>
  </si>
  <si>
    <t>BDBUS0</t>
  </si>
  <si>
    <t>BDBUS1</t>
  </si>
  <si>
    <t>BLED</t>
  </si>
  <si>
    <t>CK12M</t>
  </si>
  <si>
    <t>CLK</t>
  </si>
  <si>
    <t>CLK_25M</t>
  </si>
  <si>
    <t>CLK_25M_C</t>
  </si>
  <si>
    <t>CLK_HPS</t>
  </si>
  <si>
    <t>CS</t>
  </si>
  <si>
    <t>D11_R</t>
  </si>
  <si>
    <t>D12_R</t>
  </si>
  <si>
    <t>VADJ</t>
  </si>
  <si>
    <t>DQ0</t>
  </si>
  <si>
    <t>DQ1</t>
  </si>
  <si>
    <t>DQ2</t>
  </si>
  <si>
    <t>DQ3</t>
  </si>
  <si>
    <t>DQ4</t>
  </si>
  <si>
    <t>DQ5</t>
  </si>
  <si>
    <t>DQ6</t>
  </si>
  <si>
    <t>DQ7</t>
  </si>
  <si>
    <t>NetJ3_50</t>
  </si>
  <si>
    <t>D_N</t>
  </si>
  <si>
    <t>SDI</t>
  </si>
  <si>
    <t>D_P</t>
  </si>
  <si>
    <t>NetJ3_52</t>
  </si>
  <si>
    <t>EECLK</t>
  </si>
  <si>
    <t>SDO</t>
  </si>
  <si>
    <t>EECS</t>
  </si>
  <si>
    <t>EEDATA</t>
  </si>
  <si>
    <t>SEL</t>
  </si>
  <si>
    <t>FPGA_VCC</t>
  </si>
  <si>
    <t>NetJ3_56</t>
  </si>
  <si>
    <t>GLED</t>
  </si>
  <si>
    <t>MODE</t>
  </si>
  <si>
    <t>NetJ3_58</t>
  </si>
  <si>
    <t>HRESET</t>
  </si>
  <si>
    <t>SCK</t>
  </si>
  <si>
    <t>J9</t>
  </si>
  <si>
    <t>A1</t>
  </si>
  <si>
    <t>A4</t>
  </si>
  <si>
    <t>USB_VBUS</t>
  </si>
  <si>
    <t>A5</t>
  </si>
  <si>
    <t>NetJ9_A5</t>
  </si>
  <si>
    <t>INT1</t>
  </si>
  <si>
    <t>A6</t>
  </si>
  <si>
    <t>INT2</t>
  </si>
  <si>
    <t>A7</t>
  </si>
  <si>
    <t>JTAG_TCK</t>
  </si>
  <si>
    <t>A8</t>
  </si>
  <si>
    <t>NetJ9_A8</t>
  </si>
  <si>
    <t>JTAG_TDI</t>
  </si>
  <si>
    <t>A9</t>
  </si>
  <si>
    <t>JTAG_TDO</t>
  </si>
  <si>
    <t>A12</t>
  </si>
  <si>
    <t>JTAG_TMS</t>
  </si>
  <si>
    <t>B1</t>
  </si>
  <si>
    <t>LED1</t>
  </si>
  <si>
    <t>B4</t>
  </si>
  <si>
    <t>B5</t>
  </si>
  <si>
    <t>NetJ9_B5</t>
  </si>
  <si>
    <t>NCONFIG</t>
  </si>
  <si>
    <t>B6</t>
  </si>
  <si>
    <t>NSTATUS</t>
  </si>
  <si>
    <t>B7</t>
  </si>
  <si>
    <t>NetC104_2</t>
  </si>
  <si>
    <t>B8</t>
  </si>
  <si>
    <t>NetJ9_B8</t>
  </si>
  <si>
    <t>NetC105_2</t>
  </si>
  <si>
    <t>B9</t>
  </si>
  <si>
    <t>NetC19_1</t>
  </si>
  <si>
    <t>B12</t>
  </si>
  <si>
    <t>NetC1_1</t>
  </si>
  <si>
    <t>H1</t>
  </si>
  <si>
    <t>NetC21_1</t>
  </si>
  <si>
    <t>H2</t>
  </si>
  <si>
    <t>NetC24_1</t>
  </si>
  <si>
    <t>H3</t>
  </si>
  <si>
    <t>NetC26_2</t>
  </si>
  <si>
    <t>H4</t>
  </si>
  <si>
    <t>NetC27_2</t>
  </si>
  <si>
    <t>U1</t>
  </si>
  <si>
    <t>AA27</t>
  </si>
  <si>
    <t>NetU1_AA27</t>
  </si>
  <si>
    <t>NetC4_2</t>
  </si>
  <si>
    <t>AB24</t>
  </si>
  <si>
    <t>NetU1_AB24</t>
  </si>
  <si>
    <t>NetC73_2</t>
  </si>
  <si>
    <t>AB29</t>
  </si>
  <si>
    <t>NetU1_AB29</t>
  </si>
  <si>
    <t>NetC75_2</t>
  </si>
  <si>
    <t>AB30</t>
  </si>
  <si>
    <t>NetU1_AB30</t>
  </si>
  <si>
    <t>NetC79_2</t>
  </si>
  <si>
    <t>AC8</t>
  </si>
  <si>
    <t>NetU1_AC8</t>
  </si>
  <si>
    <t>NetC80_2</t>
  </si>
  <si>
    <t>AC10</t>
  </si>
  <si>
    <t>NetU1_AC10</t>
  </si>
  <si>
    <t>NetC81_2</t>
  </si>
  <si>
    <t>AC23</t>
  </si>
  <si>
    <t>NetU1_AC23</t>
  </si>
  <si>
    <t>NetC85_2</t>
  </si>
  <si>
    <t>AC25</t>
  </si>
  <si>
    <t>NetU1_AC25</t>
  </si>
  <si>
    <t>NetC86_2</t>
  </si>
  <si>
    <t>AC27</t>
  </si>
  <si>
    <t>NetU1_AC27</t>
  </si>
  <si>
    <t>NetC87_2</t>
  </si>
  <si>
    <t>AD9</t>
  </si>
  <si>
    <t>NetU1_AD9</t>
  </si>
  <si>
    <t>NetC91_2</t>
  </si>
  <si>
    <t>AD27</t>
  </si>
  <si>
    <t>NetU1_AD27</t>
  </si>
  <si>
    <t>NetC92_2</t>
  </si>
  <si>
    <t>AD29</t>
  </si>
  <si>
    <t>NetU1_AD29</t>
  </si>
  <si>
    <t>NetC93_2</t>
  </si>
  <si>
    <t>AD30</t>
  </si>
  <si>
    <t>NetU1_AD30</t>
  </si>
  <si>
    <t>NetC97_2</t>
  </si>
  <si>
    <t>AE12</t>
  </si>
  <si>
    <t>NetU1_AE12</t>
  </si>
  <si>
    <t>NetC98_2</t>
  </si>
  <si>
    <t>AE14</t>
  </si>
  <si>
    <t>NetU1_AE14</t>
  </si>
  <si>
    <t>NetC99_2</t>
  </si>
  <si>
    <t>AE18</t>
  </si>
  <si>
    <t>NetU1_AE18</t>
  </si>
  <si>
    <t>NetD10_A</t>
  </si>
  <si>
    <t>AF8</t>
  </si>
  <si>
    <t>NetU1_AF8</t>
  </si>
  <si>
    <t>NetD1_A</t>
  </si>
  <si>
    <t>AF18</t>
  </si>
  <si>
    <t>NetU1_AF18</t>
  </si>
  <si>
    <t>NetD2_1</t>
  </si>
  <si>
    <t>AF29</t>
  </si>
  <si>
    <t>NetU1_AF29</t>
  </si>
  <si>
    <t>NetD2_2</t>
  </si>
  <si>
    <t>AF30</t>
  </si>
  <si>
    <t>NetU1_AF30</t>
  </si>
  <si>
    <t>NetD2_3</t>
  </si>
  <si>
    <t>AG8</t>
  </si>
  <si>
    <t>NetU1_AG8</t>
  </si>
  <si>
    <t>NetD3_1</t>
  </si>
  <si>
    <t>AG18</t>
  </si>
  <si>
    <t>NetU1_AG18</t>
  </si>
  <si>
    <t>NetD3_2</t>
  </si>
  <si>
    <t>AH7</t>
  </si>
  <si>
    <t>NetU1_AH7</t>
  </si>
  <si>
    <t>NetD3_3</t>
  </si>
  <si>
    <t>AH8</t>
  </si>
  <si>
    <t>NetU1_AH8</t>
  </si>
  <si>
    <t>AJ2</t>
  </si>
  <si>
    <t>NetU1_AJ2</t>
  </si>
  <si>
    <t>AJ12</t>
  </si>
  <si>
    <t>NetU1_AJ12</t>
  </si>
  <si>
    <t>NetR13_2</t>
  </si>
  <si>
    <t>AJ17</t>
  </si>
  <si>
    <t>NetU1_AJ17</t>
  </si>
  <si>
    <t>NetR18_1</t>
  </si>
  <si>
    <t>AJ18</t>
  </si>
  <si>
    <t>NetU1_AJ18</t>
  </si>
  <si>
    <t>NetR19_1</t>
  </si>
  <si>
    <t>AK11</t>
  </si>
  <si>
    <t>NetU1_AK11</t>
  </si>
  <si>
    <t>NetR1_2</t>
  </si>
  <si>
    <t>B15</t>
  </si>
  <si>
    <t>NetU1_B15</t>
  </si>
  <si>
    <t>NetR20_1</t>
  </si>
  <si>
    <t>D29</t>
  </si>
  <si>
    <t>NetR21_2</t>
  </si>
  <si>
    <t>D30</t>
  </si>
  <si>
    <t>NetR29_1</t>
  </si>
  <si>
    <t>E24</t>
  </si>
  <si>
    <t>NetU1_E24</t>
  </si>
  <si>
    <t>NetR2_2</t>
  </si>
  <si>
    <t>E25</t>
  </si>
  <si>
    <t>NetU1_E25</t>
  </si>
  <si>
    <t>NetR31_2</t>
  </si>
  <si>
    <t>F9</t>
  </si>
  <si>
    <t>NetU1_F9</t>
  </si>
  <si>
    <t>NetR35_1</t>
  </si>
  <si>
    <t>F15</t>
  </si>
  <si>
    <t>NetR39_2</t>
  </si>
  <si>
    <t>F17</t>
  </si>
  <si>
    <t>NetR3_1</t>
  </si>
  <si>
    <t>F19</t>
  </si>
  <si>
    <t>NetR3_2</t>
  </si>
  <si>
    <t>F21</t>
  </si>
  <si>
    <t>NetR45_2</t>
  </si>
  <si>
    <t>F27</t>
  </si>
  <si>
    <t>NetU1_F27</t>
  </si>
  <si>
    <t>NetR47_1</t>
  </si>
  <si>
    <t>F29</t>
  </si>
  <si>
    <t>NetR4_1</t>
  </si>
  <si>
    <t>F30</t>
  </si>
  <si>
    <t>NetR52_1</t>
  </si>
  <si>
    <t>G8</t>
  </si>
  <si>
    <t>NetU1_G8</t>
  </si>
  <si>
    <t>NetR54_2</t>
  </si>
  <si>
    <t>G10</t>
  </si>
  <si>
    <t>NetU1_G10</t>
  </si>
  <si>
    <t>NetR58_2</t>
  </si>
  <si>
    <t>G16</t>
  </si>
  <si>
    <t>NetR6_2</t>
  </si>
  <si>
    <t>G18</t>
  </si>
  <si>
    <t>PG_GROUP0</t>
  </si>
  <si>
    <t>G20</t>
  </si>
  <si>
    <t>PG_GROUP1</t>
  </si>
  <si>
    <t>G22</t>
  </si>
  <si>
    <t>PG_GROUP2</t>
  </si>
  <si>
    <t>G27</t>
  </si>
  <si>
    <t>NetU1_G27</t>
  </si>
  <si>
    <t>H15</t>
  </si>
  <si>
    <t>H17</t>
  </si>
  <si>
    <t>H19</t>
  </si>
  <si>
    <t>RLED</t>
  </si>
  <si>
    <t>H21</t>
  </si>
  <si>
    <t>RWDS</t>
  </si>
  <si>
    <t>H24</t>
  </si>
  <si>
    <t>NetU1_H24</t>
  </si>
  <si>
    <t>H25</t>
  </si>
  <si>
    <t>NetU1_H25</t>
  </si>
  <si>
    <t>SCL</t>
  </si>
  <si>
    <t>H29</t>
  </si>
  <si>
    <t>SDA</t>
  </si>
  <si>
    <t>H30</t>
  </si>
  <si>
    <t>J16</t>
  </si>
  <si>
    <t>SDM_RREF</t>
  </si>
  <si>
    <t>J18</t>
  </si>
  <si>
    <t>J20</t>
  </si>
  <si>
    <t>J21</t>
  </si>
  <si>
    <t>J22</t>
  </si>
  <si>
    <t>J27</t>
  </si>
  <si>
    <t>NetU1_J27</t>
  </si>
  <si>
    <t>K9</t>
  </si>
  <si>
    <t>NetU1_K9</t>
  </si>
  <si>
    <t>SW0</t>
  </si>
  <si>
    <t>K17</t>
  </si>
  <si>
    <t>SW1</t>
  </si>
  <si>
    <t>K19</t>
  </si>
  <si>
    <t>TCK</t>
  </si>
  <si>
    <t>K24</t>
  </si>
  <si>
    <t>NetU1_K24</t>
  </si>
  <si>
    <t>TDI</t>
  </si>
  <si>
    <t>K25</t>
  </si>
  <si>
    <t>NetU1_K25</t>
  </si>
  <si>
    <t>TDO</t>
  </si>
  <si>
    <t>K27</t>
  </si>
  <si>
    <t>NetU1_K27</t>
  </si>
  <si>
    <t>TMS</t>
  </si>
  <si>
    <t>K29</t>
  </si>
  <si>
    <t>K30</t>
  </si>
  <si>
    <t>USER_BTN</t>
  </si>
  <si>
    <t>L8</t>
  </si>
  <si>
    <t>NetU1_L8</t>
  </si>
  <si>
    <t>L18</t>
  </si>
  <si>
    <t>VCCADC_SDM</t>
  </si>
  <si>
    <t>L20</t>
  </si>
  <si>
    <t>VCCPLLDIG_SDM</t>
  </si>
  <si>
    <t>L22</t>
  </si>
  <si>
    <t>VCCPLL_SDM</t>
  </si>
  <si>
    <t>M20</t>
  </si>
  <si>
    <t>VCORE</t>
  </si>
  <si>
    <t>M22</t>
  </si>
  <si>
    <t>M24</t>
  </si>
  <si>
    <t>VSEL_1V3</t>
  </si>
  <si>
    <t>M25</t>
  </si>
  <si>
    <t>count:186</t>
  </si>
  <si>
    <t>M28</t>
  </si>
  <si>
    <t>NetU1_M28</t>
  </si>
  <si>
    <t>M29</t>
  </si>
  <si>
    <t>NetU1_M29</t>
  </si>
  <si>
    <t>N20</t>
  </si>
  <si>
    <t>N22</t>
  </si>
  <si>
    <t>P20</t>
  </si>
  <si>
    <t>P22</t>
  </si>
  <si>
    <t>P24</t>
  </si>
  <si>
    <t>P25</t>
  </si>
  <si>
    <t>P27</t>
  </si>
  <si>
    <t>NetU1_P27</t>
  </si>
  <si>
    <t>P29</t>
  </si>
  <si>
    <t>NetU1_P29</t>
  </si>
  <si>
    <t>P30</t>
  </si>
  <si>
    <t>NetU1_P30</t>
  </si>
  <si>
    <t>R20</t>
  </si>
  <si>
    <t>R22</t>
  </si>
  <si>
    <t>R27</t>
  </si>
  <si>
    <t>NetU1_R27</t>
  </si>
  <si>
    <t>T20</t>
  </si>
  <si>
    <t>T22</t>
  </si>
  <si>
    <t>NetU1_T22</t>
  </si>
  <si>
    <t>T24</t>
  </si>
  <si>
    <t>NetU1_T24</t>
  </si>
  <si>
    <t>T25</t>
  </si>
  <si>
    <t>NetU1_T25</t>
  </si>
  <si>
    <t>T27</t>
  </si>
  <si>
    <t>NetU1_T27</t>
  </si>
  <si>
    <t>T29</t>
  </si>
  <si>
    <t>NetU1_T29</t>
  </si>
  <si>
    <t>T30</t>
  </si>
  <si>
    <t>NetU1_T30</t>
  </si>
  <si>
    <t>U8</t>
  </si>
  <si>
    <t>NetU1_U8</t>
  </si>
  <si>
    <t>U20</t>
  </si>
  <si>
    <t>U22</t>
  </si>
  <si>
    <t>NetU1_U22</t>
  </si>
  <si>
    <t>V10</t>
  </si>
  <si>
    <t>NetU1_V10</t>
  </si>
  <si>
    <t>V20</t>
  </si>
  <si>
    <t>V22</t>
  </si>
  <si>
    <t>NetU1_V22</t>
  </si>
  <si>
    <t>V24</t>
  </si>
  <si>
    <t>NetU1_V24</t>
  </si>
  <si>
    <t>V25</t>
  </si>
  <si>
    <t>NetU1_V25</t>
  </si>
  <si>
    <t>V28</t>
  </si>
  <si>
    <t>NetU1_V28</t>
  </si>
  <si>
    <t>V29</t>
  </si>
  <si>
    <t>NetU1_V29</t>
  </si>
  <si>
    <t>W10</t>
  </si>
  <si>
    <t>NetU1_W10</t>
  </si>
  <si>
    <t>W20</t>
  </si>
  <si>
    <t>W22</t>
  </si>
  <si>
    <t>NetU1_W22</t>
  </si>
  <si>
    <t>Y10</t>
  </si>
  <si>
    <t>NetU1_Y10</t>
  </si>
  <si>
    <t>Y22</t>
  </si>
  <si>
    <t>NetU1_Y22</t>
  </si>
  <si>
    <t>Y24</t>
  </si>
  <si>
    <t>NetU1_Y24</t>
  </si>
  <si>
    <t>Y25</t>
  </si>
  <si>
    <t>NetU1_Y25</t>
  </si>
  <si>
    <t>Y27</t>
  </si>
  <si>
    <t>NetU1_Y27</t>
  </si>
  <si>
    <t>Y29</t>
  </si>
  <si>
    <t>NetU1_Y29</t>
  </si>
  <si>
    <t>Y30</t>
  </si>
  <si>
    <t>NetU1_Y30</t>
  </si>
  <si>
    <t>AA8</t>
  </si>
  <si>
    <t>AA10</t>
  </si>
  <si>
    <t>AA12</t>
  </si>
  <si>
    <t>AA14</t>
  </si>
  <si>
    <t>AB9</t>
  </si>
  <si>
    <t>AB11</t>
  </si>
  <si>
    <t>AB13</t>
  </si>
  <si>
    <t>AB15</t>
  </si>
  <si>
    <t>AD24</t>
  </si>
  <si>
    <t>AE23</t>
  </si>
  <si>
    <t>H9</t>
  </si>
  <si>
    <t>J8</t>
  </si>
  <si>
    <t>J10</t>
  </si>
  <si>
    <t>J12</t>
  </si>
  <si>
    <t>J14</t>
  </si>
  <si>
    <t>K11</t>
  </si>
  <si>
    <t>K13</t>
  </si>
  <si>
    <t>K15</t>
  </si>
  <si>
    <t>L10</t>
  </si>
  <si>
    <t>L12</t>
  </si>
  <si>
    <t>L14</t>
  </si>
  <si>
    <t>L16</t>
  </si>
  <si>
    <t>M9</t>
  </si>
  <si>
    <t>M11</t>
  </si>
  <si>
    <t>M13</t>
  </si>
  <si>
    <t>M15</t>
  </si>
  <si>
    <t>M17</t>
  </si>
  <si>
    <t>N8</t>
  </si>
  <si>
    <t>N10</t>
  </si>
  <si>
    <t>N12</t>
  </si>
  <si>
    <t>N14</t>
  </si>
  <si>
    <t>N16</t>
  </si>
  <si>
    <t>N18</t>
  </si>
  <si>
    <t>P9</t>
  </si>
  <si>
    <t>P11</t>
  </si>
  <si>
    <t>P13</t>
  </si>
  <si>
    <t>P15</t>
  </si>
  <si>
    <t>P17</t>
  </si>
  <si>
    <t>R8</t>
  </si>
  <si>
    <t>R10</t>
  </si>
  <si>
    <t>R12</t>
  </si>
  <si>
    <t>R14</t>
  </si>
  <si>
    <t>R16</t>
  </si>
  <si>
    <t>R18</t>
  </si>
  <si>
    <t>T9</t>
  </si>
  <si>
    <t>T11</t>
  </si>
  <si>
    <t>T13</t>
  </si>
  <si>
    <t>T15</t>
  </si>
  <si>
    <t>T17</t>
  </si>
  <si>
    <t>U12</t>
  </si>
  <si>
    <t>U14</t>
  </si>
  <si>
    <t>U16</t>
  </si>
  <si>
    <t>U18</t>
  </si>
  <si>
    <t>V11</t>
  </si>
  <si>
    <t>V13</t>
  </si>
  <si>
    <t>V15</t>
  </si>
  <si>
    <t>V17</t>
  </si>
  <si>
    <t>NetU1_V17</t>
  </si>
  <si>
    <t>W12</t>
  </si>
  <si>
    <t>W14</t>
  </si>
  <si>
    <t>W16</t>
  </si>
  <si>
    <t>W18</t>
  </si>
  <si>
    <t>Y11</t>
  </si>
  <si>
    <t>Y13</t>
  </si>
  <si>
    <t>NetU1_A8</t>
  </si>
  <si>
    <t>NetU1_A9</t>
  </si>
  <si>
    <t>A11</t>
  </si>
  <si>
    <t>NetU1_A11</t>
  </si>
  <si>
    <t>A13</t>
  </si>
  <si>
    <t>A14</t>
  </si>
  <si>
    <t>B3</t>
  </si>
  <si>
    <t>NetU1_B5</t>
  </si>
  <si>
    <t>NetU1_B8</t>
  </si>
  <si>
    <t>NetU1_B9</t>
  </si>
  <si>
    <t>B10</t>
  </si>
  <si>
    <t>NetU1_B10</t>
  </si>
  <si>
    <t>B11</t>
  </si>
  <si>
    <t>NetU1_B11</t>
  </si>
  <si>
    <t>B13</t>
  </si>
  <si>
    <t>NetU1_B13</t>
  </si>
  <si>
    <t>B14</t>
  </si>
  <si>
    <t>NetU1_B14</t>
  </si>
  <si>
    <t>C2</t>
  </si>
  <si>
    <t>C3</t>
  </si>
  <si>
    <t>C5</t>
  </si>
  <si>
    <t>NetU1_C5</t>
  </si>
  <si>
    <t>C6</t>
  </si>
  <si>
    <t>C7</t>
  </si>
  <si>
    <t>NetU1_C7</t>
  </si>
  <si>
    <t>C8</t>
  </si>
  <si>
    <t>NetU1_C8</t>
  </si>
  <si>
    <t>C10</t>
  </si>
  <si>
    <t>NetU1_C10</t>
  </si>
  <si>
    <t>C11</t>
  </si>
  <si>
    <t>NetU1_C11</t>
  </si>
  <si>
    <t>C12</t>
  </si>
  <si>
    <t>NetU1_C12</t>
  </si>
  <si>
    <t>C13</t>
  </si>
  <si>
    <t>NetU1_C13</t>
  </si>
  <si>
    <t>C15</t>
  </si>
  <si>
    <t>NetU1_C15</t>
  </si>
  <si>
    <t>NetU1_D2</t>
  </si>
  <si>
    <t>NetU1_D4</t>
  </si>
  <si>
    <t>NetU1_D5</t>
  </si>
  <si>
    <t>NetU1_D9</t>
  </si>
  <si>
    <t>NetU1_D10</t>
  </si>
  <si>
    <t>NetU1_D12</t>
  </si>
  <si>
    <t>NetU1_D13</t>
  </si>
  <si>
    <t>NetU1_D14</t>
  </si>
  <si>
    <t>D15</t>
  </si>
  <si>
    <t>NetU1_D15</t>
  </si>
  <si>
    <t>E1</t>
  </si>
  <si>
    <t>NetU1_E1</t>
  </si>
  <si>
    <t>E2</t>
  </si>
  <si>
    <t>NetU1_E2</t>
  </si>
  <si>
    <t>E4</t>
  </si>
  <si>
    <t>NetU1_E4</t>
  </si>
  <si>
    <t>E5</t>
  </si>
  <si>
    <t>NetU1_E5</t>
  </si>
  <si>
    <t>E6</t>
  </si>
  <si>
    <t>NetU1_E6</t>
  </si>
  <si>
    <t>E7</t>
  </si>
  <si>
    <t>NetU1_E7</t>
  </si>
  <si>
    <t>E9</t>
  </si>
  <si>
    <t>NetU1_E9</t>
  </si>
  <si>
    <t>E10</t>
  </si>
  <si>
    <t>NetU1_E10</t>
  </si>
  <si>
    <t>E11</t>
  </si>
  <si>
    <t>NetU1_E11</t>
  </si>
  <si>
    <t>E12</t>
  </si>
  <si>
    <t>NetU1_E12</t>
  </si>
  <si>
    <t>E14</t>
  </si>
  <si>
    <t>E15</t>
  </si>
  <si>
    <t>NetU1_E15</t>
  </si>
  <si>
    <t>F1</t>
  </si>
  <si>
    <t>NetU1_F1</t>
  </si>
  <si>
    <t>F2</t>
  </si>
  <si>
    <t>NetU1_F2</t>
  </si>
  <si>
    <t>F3</t>
  </si>
  <si>
    <t>NetU1_F3</t>
  </si>
  <si>
    <t>F4</t>
  </si>
  <si>
    <t>NetU1_F4</t>
  </si>
  <si>
    <t>F6</t>
  </si>
  <si>
    <t>NetU1_F6</t>
  </si>
  <si>
    <t>F7</t>
  </si>
  <si>
    <t>F11</t>
  </si>
  <si>
    <t>NetU1_F11</t>
  </si>
  <si>
    <t>F13</t>
  </si>
  <si>
    <t>NetU1_F13</t>
  </si>
  <si>
    <t>G1</t>
  </si>
  <si>
    <t>NetU1_G1</t>
  </si>
  <si>
    <t>G3</t>
  </si>
  <si>
    <t>NetU1_G3</t>
  </si>
  <si>
    <t>G4</t>
  </si>
  <si>
    <t>NetU1_G4</t>
  </si>
  <si>
    <t>G5</t>
  </si>
  <si>
    <t>NetU1_G5</t>
  </si>
  <si>
    <t>G6</t>
  </si>
  <si>
    <t>NetU1_G6</t>
  </si>
  <si>
    <t>G12</t>
  </si>
  <si>
    <t>G14</t>
  </si>
  <si>
    <t>NetU1_H1</t>
  </si>
  <si>
    <t>NetU1_H2</t>
  </si>
  <si>
    <t>NetU1_H3</t>
  </si>
  <si>
    <t>H5</t>
  </si>
  <si>
    <t>NetU1_H5</t>
  </si>
  <si>
    <t>H6</t>
  </si>
  <si>
    <t>NetU1_H6</t>
  </si>
  <si>
    <t>H7</t>
  </si>
  <si>
    <t>NetU1_H7</t>
  </si>
  <si>
    <t>H11</t>
  </si>
  <si>
    <t>H13</t>
  </si>
  <si>
    <t>NetU1_J2</t>
  </si>
  <si>
    <t>NetU1_J3</t>
  </si>
  <si>
    <t>J4</t>
  </si>
  <si>
    <t>NetU1_J4</t>
  </si>
  <si>
    <t>J5</t>
  </si>
  <si>
    <t>NetU1_J5</t>
  </si>
  <si>
    <t>J7</t>
  </si>
  <si>
    <t>NetU1_J7</t>
  </si>
  <si>
    <t>K1</t>
  </si>
  <si>
    <t>NetU1_K1</t>
  </si>
  <si>
    <t>K2</t>
  </si>
  <si>
    <t>NetU1_K2</t>
  </si>
  <si>
    <t>K4</t>
  </si>
  <si>
    <t>NetU1_K4</t>
  </si>
  <si>
    <t>K5</t>
  </si>
  <si>
    <t>NetU1_K5</t>
  </si>
  <si>
    <t>K6</t>
  </si>
  <si>
    <t>NetU1_K6</t>
  </si>
  <si>
    <t>K7</t>
  </si>
  <si>
    <t>NetU1_K7</t>
  </si>
  <si>
    <t>L1</t>
  </si>
  <si>
    <t>NetU1_L1</t>
  </si>
  <si>
    <t>L2</t>
  </si>
  <si>
    <t>NetU1_L2</t>
  </si>
  <si>
    <t>L3</t>
  </si>
  <si>
    <t>NetU1_L3</t>
  </si>
  <si>
    <t>L4</t>
  </si>
  <si>
    <t>NetU1_L4</t>
  </si>
  <si>
    <t>L6</t>
  </si>
  <si>
    <t>NetU1_L6</t>
  </si>
  <si>
    <t>L7</t>
  </si>
  <si>
    <t>NetU1_L7</t>
  </si>
  <si>
    <t>M1</t>
  </si>
  <si>
    <t>NetU1_M1</t>
  </si>
  <si>
    <t>M3</t>
  </si>
  <si>
    <t>NetU1_M3</t>
  </si>
  <si>
    <t>M4</t>
  </si>
  <si>
    <t>NetU1_M4</t>
  </si>
  <si>
    <t>M5</t>
  </si>
  <si>
    <t>NetU1_M5</t>
  </si>
  <si>
    <t>M6</t>
  </si>
  <si>
    <t>NetU1_M6</t>
  </si>
  <si>
    <t>N5</t>
  </si>
  <si>
    <t>NetU1_N5</t>
  </si>
  <si>
    <t>A16</t>
  </si>
  <si>
    <t>NetU1_A16</t>
  </si>
  <si>
    <t>A17</t>
  </si>
  <si>
    <t>A18</t>
  </si>
  <si>
    <t>NetU1_A18</t>
  </si>
  <si>
    <t>A19</t>
  </si>
  <si>
    <t>NetU1_A19</t>
  </si>
  <si>
    <t>A21</t>
  </si>
  <si>
    <t>NetU1_A21</t>
  </si>
  <si>
    <t>A22</t>
  </si>
  <si>
    <t>NetU1_A22</t>
  </si>
  <si>
    <t>A23</t>
  </si>
  <si>
    <t>NetU1_A23</t>
  </si>
  <si>
    <t>A24</t>
  </si>
  <si>
    <t>NetU1_A24</t>
  </si>
  <si>
    <t>A26</t>
  </si>
  <si>
    <t>NetU1_A26</t>
  </si>
  <si>
    <t>A27</t>
  </si>
  <si>
    <t>NetU1_A27</t>
  </si>
  <si>
    <t>B16</t>
  </si>
  <si>
    <t>NetU1_B16</t>
  </si>
  <si>
    <t>B18</t>
  </si>
  <si>
    <t>NetU1_B18</t>
  </si>
  <si>
    <t>B19</t>
  </si>
  <si>
    <t>NetU1_B19</t>
  </si>
  <si>
    <t>B20</t>
  </si>
  <si>
    <t>NetU1_B20</t>
  </si>
  <si>
    <t>B21</t>
  </si>
  <si>
    <t>NetU1_B21</t>
  </si>
  <si>
    <t>B23</t>
  </si>
  <si>
    <t>NetU1_B23</t>
  </si>
  <si>
    <t>B24</t>
  </si>
  <si>
    <t>NetU1_B24</t>
  </si>
  <si>
    <t>B25</t>
  </si>
  <si>
    <t>NetU1_B25</t>
  </si>
  <si>
    <t>B26</t>
  </si>
  <si>
    <t>NetU1_B26</t>
  </si>
  <si>
    <t>B28</t>
  </si>
  <si>
    <t>NetU1_B28</t>
  </si>
  <si>
    <t>B29</t>
  </si>
  <si>
    <t>NetU1_B29</t>
  </si>
  <si>
    <t>C16</t>
  </si>
  <si>
    <t>NetU1_C16</t>
  </si>
  <si>
    <t>C17</t>
  </si>
  <si>
    <t>NetU1_C17</t>
  </si>
  <si>
    <t>C18</t>
  </si>
  <si>
    <t>NetU1_C18</t>
  </si>
  <si>
    <t>C20</t>
  </si>
  <si>
    <t>NetU1_C20</t>
  </si>
  <si>
    <t>C21</t>
  </si>
  <si>
    <t>NetU1_C21</t>
  </si>
  <si>
    <t>C22</t>
  </si>
  <si>
    <t>NetU1_C22</t>
  </si>
  <si>
    <t>C23</t>
  </si>
  <si>
    <t>NetU1_C23</t>
  </si>
  <si>
    <t>C25</t>
  </si>
  <si>
    <t>NetU1_C25</t>
  </si>
  <si>
    <t>C26</t>
  </si>
  <si>
    <t>NetU1_C26</t>
  </si>
  <si>
    <t>C27</t>
  </si>
  <si>
    <t>NetU1_C27</t>
  </si>
  <si>
    <t>D17</t>
  </si>
  <si>
    <t>NetU1_D17</t>
  </si>
  <si>
    <t>D18</t>
  </si>
  <si>
    <t>NetU1_D18</t>
  </si>
  <si>
    <t>D19</t>
  </si>
  <si>
    <t>NetU1_D19</t>
  </si>
  <si>
    <t>D20</t>
  </si>
  <si>
    <t>NetU1_D20</t>
  </si>
  <si>
    <t>D22</t>
  </si>
  <si>
    <t>NetU1_D22</t>
  </si>
  <si>
    <t>D23</t>
  </si>
  <si>
    <t>NetU1_D23</t>
  </si>
  <si>
    <t>D24</t>
  </si>
  <si>
    <t>NetU1_D24</t>
  </si>
  <si>
    <t>D25</t>
  </si>
  <si>
    <t>NetU1_D25</t>
  </si>
  <si>
    <t>D27</t>
  </si>
  <si>
    <t>NetU1_D27</t>
  </si>
  <si>
    <t>E16</t>
  </si>
  <si>
    <t>NetU1_E16</t>
  </si>
  <si>
    <t>E17</t>
  </si>
  <si>
    <t>NetU1_E17</t>
  </si>
  <si>
    <t>E19</t>
  </si>
  <si>
    <t>NetU1_E19</t>
  </si>
  <si>
    <t>E20</t>
  </si>
  <si>
    <t>NetU1_E20</t>
  </si>
  <si>
    <t>E21</t>
  </si>
  <si>
    <t>NetU1_E21</t>
  </si>
  <si>
    <t>E22</t>
  </si>
  <si>
    <t>NetU1_E22</t>
  </si>
  <si>
    <t>F23</t>
  </si>
  <si>
    <t>NetU1_F23</t>
  </si>
  <si>
    <t>F24</t>
  </si>
  <si>
    <t>NetU1_F24</t>
  </si>
  <si>
    <t>AA16</t>
  </si>
  <si>
    <t>AA18</t>
  </si>
  <si>
    <t>AA20</t>
  </si>
  <si>
    <t>AB17</t>
  </si>
  <si>
    <t>AB19</t>
  </si>
  <si>
    <t>AC16</t>
  </si>
  <si>
    <t>AC18</t>
  </si>
  <si>
    <t>AC20</t>
  </si>
  <si>
    <t>AD15</t>
  </si>
  <si>
    <t>AD17</t>
  </si>
  <si>
    <t>AD19</t>
  </si>
  <si>
    <t>AE10</t>
  </si>
  <si>
    <t>AE16</t>
  </si>
  <si>
    <t>AE17</t>
  </si>
  <si>
    <t>AE20</t>
  </si>
  <si>
    <t>AF9</t>
  </si>
  <si>
    <t>NetU1_AF9</t>
  </si>
  <si>
    <t>AF11</t>
  </si>
  <si>
    <t>NetU1_AF11</t>
  </si>
  <si>
    <t>AF12</t>
  </si>
  <si>
    <t>NetU1_AF12</t>
  </si>
  <si>
    <t>AF13</t>
  </si>
  <si>
    <t>NetU1_AF13</t>
  </si>
  <si>
    <t>AF14</t>
  </si>
  <si>
    <t>AF16</t>
  </si>
  <si>
    <t>AF17</t>
  </si>
  <si>
    <t>AG9</t>
  </si>
  <si>
    <t>NetU1_AG9</t>
  </si>
  <si>
    <t>AG10</t>
  </si>
  <si>
    <t>NetU1_AG10</t>
  </si>
  <si>
    <t>AG11</t>
  </si>
  <si>
    <t>AG13</t>
  </si>
  <si>
    <t>AG14</t>
  </si>
  <si>
    <t>AG15</t>
  </si>
  <si>
    <t>AG16</t>
  </si>
  <si>
    <t>AH10</t>
  </si>
  <si>
    <t>AH11</t>
  </si>
  <si>
    <t>NetU1_AH11</t>
  </si>
  <si>
    <t>AH12</t>
  </si>
  <si>
    <t>AH16</t>
  </si>
  <si>
    <t>NetU1_AH16</t>
  </si>
  <si>
    <t>AH17</t>
  </si>
  <si>
    <t>NetU1_AH17</t>
  </si>
  <si>
    <t>AJ9</t>
  </si>
  <si>
    <t>AJ10</t>
  </si>
  <si>
    <t>NetU1_AJ10</t>
  </si>
  <si>
    <t>AJ14</t>
  </si>
  <si>
    <t>AJ15</t>
  </si>
  <si>
    <t>AK9</t>
  </si>
  <si>
    <t>AK10</t>
  </si>
  <si>
    <t>AK12</t>
  </si>
  <si>
    <t>AK14</t>
  </si>
  <si>
    <t>AK15</t>
  </si>
  <si>
    <t>AK16</t>
  </si>
  <si>
    <t>AK17</t>
  </si>
  <si>
    <t>Y15</t>
  </si>
  <si>
    <t>Y17</t>
  </si>
  <si>
    <t>A2</t>
  </si>
  <si>
    <t>A3</t>
  </si>
  <si>
    <t>A10</t>
  </si>
  <si>
    <t>A15</t>
  </si>
  <si>
    <t>A20</t>
  </si>
  <si>
    <t>A25</t>
  </si>
  <si>
    <t>A28</t>
  </si>
  <si>
    <t>A29</t>
  </si>
  <si>
    <t>AA5</t>
  </si>
  <si>
    <t>AA9</t>
  </si>
  <si>
    <t>AA11</t>
  </si>
  <si>
    <t>AA13</t>
  </si>
  <si>
    <t>AA15</t>
  </si>
  <si>
    <t>AA17</t>
  </si>
  <si>
    <t>AA19</t>
  </si>
  <si>
    <t>AA21</t>
  </si>
  <si>
    <t>AA22</t>
  </si>
  <si>
    <t>AA23</t>
  </si>
  <si>
    <t>AA24</t>
  </si>
  <si>
    <t>AA25</t>
  </si>
  <si>
    <t>AA26</t>
  </si>
  <si>
    <t>AA28</t>
  </si>
  <si>
    <t>AA29</t>
  </si>
  <si>
    <t>AA30</t>
  </si>
  <si>
    <t>AB2</t>
  </si>
  <si>
    <t>AB7</t>
  </si>
  <si>
    <t>AB8</t>
  </si>
  <si>
    <t>AB10</t>
  </si>
  <si>
    <t>AB12</t>
  </si>
  <si>
    <t>AB14</t>
  </si>
  <si>
    <t>AB16</t>
  </si>
  <si>
    <t>AB18</t>
  </si>
  <si>
    <t>AB20</t>
  </si>
  <si>
    <t>AB22</t>
  </si>
  <si>
    <t>AB23</t>
  </si>
  <si>
    <t>AB25</t>
  </si>
  <si>
    <t>AB26</t>
  </si>
  <si>
    <t>AB27</t>
  </si>
  <si>
    <t>AB28</t>
  </si>
  <si>
    <t>AC4</t>
  </si>
  <si>
    <t>AC9</t>
  </si>
  <si>
    <t>AC11</t>
  </si>
  <si>
    <t>AC13</t>
  </si>
  <si>
    <t>AC15</t>
  </si>
  <si>
    <t>AC17</t>
  </si>
  <si>
    <t>AC19</t>
  </si>
  <si>
    <t>AC22</t>
  </si>
  <si>
    <t>AC24</t>
  </si>
  <si>
    <t>AC26</t>
  </si>
  <si>
    <t>AC28</t>
  </si>
  <si>
    <t>AC29</t>
  </si>
  <si>
    <t>AC30</t>
  </si>
  <si>
    <t>AD1</t>
  </si>
  <si>
    <t>AD6</t>
  </si>
  <si>
    <t>AD8</t>
  </si>
  <si>
    <t>AD10</t>
  </si>
  <si>
    <t>AD12</t>
  </si>
  <si>
    <t>AD14</t>
  </si>
  <si>
    <t>AD16</t>
  </si>
  <si>
    <t>AD18</t>
  </si>
  <si>
    <t>AD20</t>
  </si>
  <si>
    <t>AD21</t>
  </si>
  <si>
    <t>AD23</t>
  </si>
  <si>
    <t>AD25</t>
  </si>
  <si>
    <t>AD26</t>
  </si>
  <si>
    <t>AD28</t>
  </si>
  <si>
    <t>AE3</t>
  </si>
  <si>
    <t>AE8</t>
  </si>
  <si>
    <t>AE9</t>
  </si>
  <si>
    <t>AE11</t>
  </si>
  <si>
    <t>AE13</t>
  </si>
  <si>
    <t>AE15</t>
  </si>
  <si>
    <t>AE19</t>
  </si>
  <si>
    <t>AE22</t>
  </si>
  <si>
    <t>AE24</t>
  </si>
  <si>
    <t>AE26</t>
  </si>
  <si>
    <t>AE27</t>
  </si>
  <si>
    <t>AE28</t>
  </si>
  <si>
    <t>AE29</t>
  </si>
  <si>
    <t>AE30</t>
  </si>
  <si>
    <t>AF5</t>
  </si>
  <si>
    <t>AF10</t>
  </si>
  <si>
    <t>AF15</t>
  </si>
  <si>
    <t>AF20</t>
  </si>
  <si>
    <t>AF25</t>
  </si>
  <si>
    <t>AF28</t>
  </si>
  <si>
    <t>AG2</t>
  </si>
  <si>
    <t>AG7</t>
  </si>
  <si>
    <t>AG12</t>
  </si>
  <si>
    <t>AG17</t>
  </si>
  <si>
    <t>AG22</t>
  </si>
  <si>
    <t>AG25</t>
  </si>
  <si>
    <t>AG27</t>
  </si>
  <si>
    <t>AG28</t>
  </si>
  <si>
    <t>AG29</t>
  </si>
  <si>
    <t>AG30</t>
  </si>
  <si>
    <t>AH1</t>
  </si>
  <si>
    <t>AH4</t>
  </si>
  <si>
    <t>AH9</t>
  </si>
  <si>
    <t>AH13</t>
  </si>
  <si>
    <t>AH14</t>
  </si>
  <si>
    <t>AH15</t>
  </si>
  <si>
    <t>AH19</t>
  </si>
  <si>
    <t>AH24</t>
  </si>
  <si>
    <t>AH29</t>
  </si>
  <si>
    <t>AH30</t>
  </si>
  <si>
    <t>AJ1</t>
  </si>
  <si>
    <t>AJ6</t>
  </si>
  <si>
    <t>AJ11</t>
  </si>
  <si>
    <t>AJ13</t>
  </si>
  <si>
    <t>AJ16</t>
  </si>
  <si>
    <t>AJ21</t>
  </si>
  <si>
    <t>AJ26</t>
  </si>
  <si>
    <t>AJ30</t>
  </si>
  <si>
    <t>AK2</t>
  </si>
  <si>
    <t>AK3</t>
  </si>
  <si>
    <t>AK8</t>
  </si>
  <si>
    <t>AK13</t>
  </si>
  <si>
    <t>AK18</t>
  </si>
  <si>
    <t>AK23</t>
  </si>
  <si>
    <t>AK28</t>
  </si>
  <si>
    <t>AK29</t>
  </si>
  <si>
    <t>B2</t>
  </si>
  <si>
    <t>B17</t>
  </si>
  <si>
    <t>B22</t>
  </si>
  <si>
    <t>B27</t>
  </si>
  <si>
    <t>B30</t>
  </si>
  <si>
    <t>C1</t>
  </si>
  <si>
    <t>C4</t>
  </si>
  <si>
    <t>C9</t>
  </si>
  <si>
    <t>C14</t>
  </si>
  <si>
    <t>C19</t>
  </si>
  <si>
    <t>C24</t>
  </si>
  <si>
    <t>C28</t>
  </si>
  <si>
    <t>C29</t>
  </si>
  <si>
    <t>C30</t>
  </si>
  <si>
    <t>D16</t>
  </si>
  <si>
    <t>D21</t>
  </si>
  <si>
    <t>D26</t>
  </si>
  <si>
    <t>D28</t>
  </si>
  <si>
    <t>E3</t>
  </si>
  <si>
    <t>E8</t>
  </si>
  <si>
    <t>E13</t>
  </si>
  <si>
    <t>E18</t>
  </si>
  <si>
    <t>E23</t>
  </si>
  <si>
    <t>E26</t>
  </si>
  <si>
    <t>E27</t>
  </si>
  <si>
    <t>E28</t>
  </si>
  <si>
    <t>E29</t>
  </si>
  <si>
    <t>E30</t>
  </si>
  <si>
    <t>F5</t>
  </si>
  <si>
    <t>F8</t>
  </si>
  <si>
    <t>F10</t>
  </si>
  <si>
    <t>F12</t>
  </si>
  <si>
    <t>F14</t>
  </si>
  <si>
    <t>F16</t>
  </si>
  <si>
    <t>F18</t>
  </si>
  <si>
    <t>F20</t>
  </si>
  <si>
    <t>F22</t>
  </si>
  <si>
    <t>F25</t>
  </si>
  <si>
    <t>F26</t>
  </si>
  <si>
    <t>F28</t>
  </si>
  <si>
    <t>G2</t>
  </si>
  <si>
    <t>G7</t>
  </si>
  <si>
    <t>G9</t>
  </si>
  <si>
    <t>G11</t>
  </si>
  <si>
    <t>G13</t>
  </si>
  <si>
    <t>G15</t>
  </si>
  <si>
    <t>G17</t>
  </si>
  <si>
    <t>G19</t>
  </si>
  <si>
    <t>G21</t>
  </si>
  <si>
    <t>G23</t>
  </si>
  <si>
    <t>G24</t>
  </si>
  <si>
    <t>G25</t>
  </si>
  <si>
    <t>G26</t>
  </si>
  <si>
    <t>G28</t>
  </si>
  <si>
    <t>G29</t>
  </si>
  <si>
    <t>G30</t>
  </si>
  <si>
    <t>H8</t>
  </si>
  <si>
    <t>H10</t>
  </si>
  <si>
    <t>H12</t>
  </si>
  <si>
    <t>H14</t>
  </si>
  <si>
    <t>H16</t>
  </si>
  <si>
    <t>H18</t>
  </si>
  <si>
    <t>H20</t>
  </si>
  <si>
    <t>H22</t>
  </si>
  <si>
    <t>H23</t>
  </si>
  <si>
    <t>H26</t>
  </si>
  <si>
    <t>H27</t>
  </si>
  <si>
    <t>H28</t>
  </si>
  <si>
    <t>J6</t>
  </si>
  <si>
    <t>J11</t>
  </si>
  <si>
    <t>J13</t>
  </si>
  <si>
    <t>J15</t>
  </si>
  <si>
    <t>J17</t>
  </si>
  <si>
    <t>J19</t>
  </si>
  <si>
    <t>J23</t>
  </si>
  <si>
    <t>J24</t>
  </si>
  <si>
    <t>J25</t>
  </si>
  <si>
    <t>J26</t>
  </si>
  <si>
    <t>J28</t>
  </si>
  <si>
    <t>J29</t>
  </si>
  <si>
    <t>J30</t>
  </si>
  <si>
    <t>K3</t>
  </si>
  <si>
    <t>K8</t>
  </si>
  <si>
    <t>K10</t>
  </si>
  <si>
    <t>K12</t>
  </si>
  <si>
    <t>K14</t>
  </si>
  <si>
    <t>K16</t>
  </si>
  <si>
    <t>K18</t>
  </si>
  <si>
    <t>K20</t>
  </si>
  <si>
    <t>K21</t>
  </si>
  <si>
    <t>K22</t>
  </si>
  <si>
    <t>K23</t>
  </si>
  <si>
    <t>K26</t>
  </si>
  <si>
    <t>K28</t>
  </si>
  <si>
    <t>L5</t>
  </si>
  <si>
    <t>L9</t>
  </si>
  <si>
    <t>L11</t>
  </si>
  <si>
    <t>L13</t>
  </si>
  <si>
    <t>L15</t>
  </si>
  <si>
    <t>L17</t>
  </si>
  <si>
    <t>L19</t>
  </si>
  <si>
    <t>L21</t>
  </si>
  <si>
    <t>L23</t>
  </si>
  <si>
    <t>L24</t>
  </si>
  <si>
    <t>L25</t>
  </si>
  <si>
    <t>L26</t>
  </si>
  <si>
    <t>L27</t>
  </si>
  <si>
    <t>L28</t>
  </si>
  <si>
    <t>L29</t>
  </si>
  <si>
    <t>L30</t>
  </si>
  <si>
    <t>M2</t>
  </si>
  <si>
    <t>M7</t>
  </si>
  <si>
    <t>M8</t>
  </si>
  <si>
    <t>M10</t>
  </si>
  <si>
    <t>M12</t>
  </si>
  <si>
    <t>M14</t>
  </si>
  <si>
    <t>M16</t>
  </si>
  <si>
    <t>M18</t>
  </si>
  <si>
    <t>M19</t>
  </si>
  <si>
    <t>M21</t>
  </si>
  <si>
    <t>M23</t>
  </si>
  <si>
    <t>M26</t>
  </si>
  <si>
    <t>M27</t>
  </si>
  <si>
    <t>M30</t>
  </si>
  <si>
    <t>N4</t>
  </si>
  <si>
    <t>N9</t>
  </si>
  <si>
    <t>N11</t>
  </si>
  <si>
    <t>N13</t>
  </si>
  <si>
    <t>N15</t>
  </si>
  <si>
    <t>N17</t>
  </si>
  <si>
    <t>N19</t>
  </si>
  <si>
    <t>N21</t>
  </si>
  <si>
    <t>N23</t>
  </si>
  <si>
    <t>N24</t>
  </si>
  <si>
    <t>N25</t>
  </si>
  <si>
    <t>N26</t>
  </si>
  <si>
    <t>N27</t>
  </si>
  <si>
    <t>N28</t>
  </si>
  <si>
    <t>N29</t>
  </si>
  <si>
    <t>N30</t>
  </si>
  <si>
    <t>P1</t>
  </si>
  <si>
    <t>P6</t>
  </si>
  <si>
    <t>P8</t>
  </si>
  <si>
    <t>P10</t>
  </si>
  <si>
    <t>P12</t>
  </si>
  <si>
    <t>P14</t>
  </si>
  <si>
    <t>P16</t>
  </si>
  <si>
    <t>P18</t>
  </si>
  <si>
    <t>P19</t>
  </si>
  <si>
    <t>P21</t>
  </si>
  <si>
    <t>P23</t>
  </si>
  <si>
    <t>P26</t>
  </si>
  <si>
    <t>P28</t>
  </si>
  <si>
    <t>R3</t>
  </si>
  <si>
    <t>R9</t>
  </si>
  <si>
    <t>R11</t>
  </si>
  <si>
    <t>R13</t>
  </si>
  <si>
    <t>R15</t>
  </si>
  <si>
    <t>R17</t>
  </si>
  <si>
    <t>R19</t>
  </si>
  <si>
    <t>R21</t>
  </si>
  <si>
    <t>R23</t>
  </si>
  <si>
    <t>R24</t>
  </si>
  <si>
    <t>R25</t>
  </si>
  <si>
    <t>R26</t>
  </si>
  <si>
    <t>R28</t>
  </si>
  <si>
    <t>R29</t>
  </si>
  <si>
    <t>R30</t>
  </si>
  <si>
    <t>T5</t>
  </si>
  <si>
    <t>T8</t>
  </si>
  <si>
    <t>T10</t>
  </si>
  <si>
    <t>T12</t>
  </si>
  <si>
    <t>T14</t>
  </si>
  <si>
    <t>T16</t>
  </si>
  <si>
    <t>T18</t>
  </si>
  <si>
    <t>T19</t>
  </si>
  <si>
    <t>T21</t>
  </si>
  <si>
    <t>T23</t>
  </si>
  <si>
    <t>T26</t>
  </si>
  <si>
    <t>T28</t>
  </si>
  <si>
    <t>U2</t>
  </si>
  <si>
    <t>U7</t>
  </si>
  <si>
    <t>U9</t>
  </si>
  <si>
    <t>U10</t>
  </si>
  <si>
    <t>U11</t>
  </si>
  <si>
    <t>U13</t>
  </si>
  <si>
    <t>U15</t>
  </si>
  <si>
    <t>U17</t>
  </si>
  <si>
    <t>U19</t>
  </si>
  <si>
    <t>U21</t>
  </si>
  <si>
    <t>U23</t>
  </si>
  <si>
    <t>U24</t>
  </si>
  <si>
    <t>U25</t>
  </si>
  <si>
    <t>U26</t>
  </si>
  <si>
    <t>U27</t>
  </si>
  <si>
    <t>U28</t>
  </si>
  <si>
    <t>U29</t>
  </si>
  <si>
    <t>U30</t>
  </si>
  <si>
    <t>V4</t>
  </si>
  <si>
    <t>V8</t>
  </si>
  <si>
    <t>V9</t>
  </si>
  <si>
    <t>V12</t>
  </si>
  <si>
    <t>V14</t>
  </si>
  <si>
    <t>V16</t>
  </si>
  <si>
    <t>V18</t>
  </si>
  <si>
    <t>V19</t>
  </si>
  <si>
    <t>V21</t>
  </si>
  <si>
    <t>V23</t>
  </si>
  <si>
    <t>V26</t>
  </si>
  <si>
    <t>V27</t>
  </si>
  <si>
    <t>V30</t>
  </si>
  <si>
    <t>W1</t>
  </si>
  <si>
    <t>W6</t>
  </si>
  <si>
    <t>W8</t>
  </si>
  <si>
    <t>W9</t>
  </si>
  <si>
    <t>W11</t>
  </si>
  <si>
    <t>W13</t>
  </si>
  <si>
    <t>W15</t>
  </si>
  <si>
    <t>W17</t>
  </si>
  <si>
    <t>W19</t>
  </si>
  <si>
    <t>W21</t>
  </si>
  <si>
    <t>W23</t>
  </si>
  <si>
    <t>W24</t>
  </si>
  <si>
    <t>W25</t>
  </si>
  <si>
    <t>W26</t>
  </si>
  <si>
    <t>W27</t>
  </si>
  <si>
    <t>W28</t>
  </si>
  <si>
    <t>W29</t>
  </si>
  <si>
    <t>W30</t>
  </si>
  <si>
    <t>Y3</t>
  </si>
  <si>
    <t>Y8</t>
  </si>
  <si>
    <t>Y9</t>
  </si>
  <si>
    <t>Y12</t>
  </si>
  <si>
    <t>Y14</t>
  </si>
  <si>
    <t>Y16</t>
  </si>
  <si>
    <t>Y18</t>
  </si>
  <si>
    <t>Y19</t>
  </si>
  <si>
    <t>Y20</t>
  </si>
  <si>
    <t>Y21</t>
  </si>
  <si>
    <t>Y23</t>
  </si>
  <si>
    <t>Y26</t>
  </si>
  <si>
    <t>Y28</t>
  </si>
  <si>
    <t>AB21</t>
  </si>
  <si>
    <t>AC21</t>
  </si>
  <si>
    <t>AD22</t>
  </si>
  <si>
    <t>AE21</t>
  </si>
  <si>
    <t>AE25</t>
  </si>
  <si>
    <t>AF19</t>
  </si>
  <si>
    <t>AF21</t>
  </si>
  <si>
    <t>AF22</t>
  </si>
  <si>
    <t>AF23</t>
  </si>
  <si>
    <t>AF24</t>
  </si>
  <si>
    <t>AF26</t>
  </si>
  <si>
    <t>AF27</t>
  </si>
  <si>
    <t>AG19</t>
  </si>
  <si>
    <t>AG20</t>
  </si>
  <si>
    <t>AG21</t>
  </si>
  <si>
    <t>AG23</t>
  </si>
  <si>
    <t>AG24</t>
  </si>
  <si>
    <t>AG26</t>
  </si>
  <si>
    <t>AH18</t>
  </si>
  <si>
    <t>AH20</t>
  </si>
  <si>
    <t>AH21</t>
  </si>
  <si>
    <t>AH22</t>
  </si>
  <si>
    <t>AH23</t>
  </si>
  <si>
    <t>AH25</t>
  </si>
  <si>
    <t>AH26</t>
  </si>
  <si>
    <t>AH27</t>
  </si>
  <si>
    <t>AH28</t>
  </si>
  <si>
    <t>AJ19</t>
  </si>
  <si>
    <t>AJ20</t>
  </si>
  <si>
    <t>AJ22</t>
  </si>
  <si>
    <t>AJ23</t>
  </si>
  <si>
    <t>AJ24</t>
  </si>
  <si>
    <t>AJ25</t>
  </si>
  <si>
    <t>AJ27</t>
  </si>
  <si>
    <t>AJ28</t>
  </si>
  <si>
    <t>AJ29</t>
  </si>
  <si>
    <t>AK19</t>
  </si>
  <si>
    <t>AK20</t>
  </si>
  <si>
    <t>AK21</t>
  </si>
  <si>
    <t>AK22</t>
  </si>
  <si>
    <t>AK24</t>
  </si>
  <si>
    <t>AK25</t>
  </si>
  <si>
    <t>AK26</t>
  </si>
  <si>
    <t>AK27</t>
  </si>
  <si>
    <t>AA1</t>
  </si>
  <si>
    <t>NetU1_AA1</t>
  </si>
  <si>
    <t>AA2</t>
  </si>
  <si>
    <t>NetU1_AA2</t>
  </si>
  <si>
    <t>AA3</t>
  </si>
  <si>
    <t>NetU1_AA3</t>
  </si>
  <si>
    <t>AA4</t>
  </si>
  <si>
    <t>NetU1_AA4</t>
  </si>
  <si>
    <t>AA6</t>
  </si>
  <si>
    <t>NetU1_AA6</t>
  </si>
  <si>
    <t>AA7</t>
  </si>
  <si>
    <t>NetU1_AA7</t>
  </si>
  <si>
    <t>AB1</t>
  </si>
  <si>
    <t>NetU1_AB1</t>
  </si>
  <si>
    <t>AB3</t>
  </si>
  <si>
    <t>NetU1_AB3</t>
  </si>
  <si>
    <t>AB4</t>
  </si>
  <si>
    <t>NetU1_AB4</t>
  </si>
  <si>
    <t>AB5</t>
  </si>
  <si>
    <t>NetU1_AB5</t>
  </si>
  <si>
    <t>AB6</t>
  </si>
  <si>
    <t>NetU1_AB6</t>
  </si>
  <si>
    <t>AC1</t>
  </si>
  <si>
    <t>NetU1_AC1</t>
  </si>
  <si>
    <t>AC2</t>
  </si>
  <si>
    <t>NetU1_AC2</t>
  </si>
  <si>
    <t>AC3</t>
  </si>
  <si>
    <t>NetU1_AC3</t>
  </si>
  <si>
    <t>AC5</t>
  </si>
  <si>
    <t>AC6</t>
  </si>
  <si>
    <t>AC7</t>
  </si>
  <si>
    <t>AC12</t>
  </si>
  <si>
    <t>AC14</t>
  </si>
  <si>
    <t>AD2</t>
  </si>
  <si>
    <t>NetU1_AD2</t>
  </si>
  <si>
    <t>AD3</t>
  </si>
  <si>
    <t>AD4</t>
  </si>
  <si>
    <t>NetU1_AD4</t>
  </si>
  <si>
    <t>AD5</t>
  </si>
  <si>
    <t>AD7</t>
  </si>
  <si>
    <t>AD11</t>
  </si>
  <si>
    <t>AD13</t>
  </si>
  <si>
    <t>AE1</t>
  </si>
  <si>
    <t>AE2</t>
  </si>
  <si>
    <t>NetU1_AE2</t>
  </si>
  <si>
    <t>AE4</t>
  </si>
  <si>
    <t>NetU1_AE4</t>
  </si>
  <si>
    <t>AE5</t>
  </si>
  <si>
    <t>NetU1_AE5</t>
  </si>
  <si>
    <t>AE6</t>
  </si>
  <si>
    <t>NetU1_AE6</t>
  </si>
  <si>
    <t>AE7</t>
  </si>
  <si>
    <t>NetU1_AE7</t>
  </si>
  <si>
    <t>AF1</t>
  </si>
  <si>
    <t>AF2</t>
  </si>
  <si>
    <t>NetU1_AF2</t>
  </si>
  <si>
    <t>AF3</t>
  </si>
  <si>
    <t>NetU1_AF3</t>
  </si>
  <si>
    <t>AF4</t>
  </si>
  <si>
    <t>NetU1_AF4</t>
  </si>
  <si>
    <t>AF6</t>
  </si>
  <si>
    <t>NetU1_AF6</t>
  </si>
  <si>
    <t>AF7</t>
  </si>
  <si>
    <t>NetU1_AF7</t>
  </si>
  <si>
    <t>AG1</t>
  </si>
  <si>
    <t>NetU1_AG1</t>
  </si>
  <si>
    <t>AG3</t>
  </si>
  <si>
    <t>NetU1_AG3</t>
  </si>
  <si>
    <t>AG4</t>
  </si>
  <si>
    <t>NetU1_AG4</t>
  </si>
  <si>
    <t>AG5</t>
  </si>
  <si>
    <t>NetU1_AG5</t>
  </si>
  <si>
    <t>AG6</t>
  </si>
  <si>
    <t>NetU1_AG6</t>
  </si>
  <si>
    <t>AH2</t>
  </si>
  <si>
    <t>NetU1_AH2</t>
  </si>
  <si>
    <t>AH3</t>
  </si>
  <si>
    <t>NetU1_AH3</t>
  </si>
  <si>
    <t>AH5</t>
  </si>
  <si>
    <t>NetU1_AH5</t>
  </si>
  <si>
    <t>AH6</t>
  </si>
  <si>
    <t>NetU1_AH6</t>
  </si>
  <si>
    <t>AJ3</t>
  </si>
  <si>
    <t>NetU1_AJ3</t>
  </si>
  <si>
    <t>AJ4</t>
  </si>
  <si>
    <t>NetU1_AJ4</t>
  </si>
  <si>
    <t>AJ5</t>
  </si>
  <si>
    <t>NetU1_AJ5</t>
  </si>
  <si>
    <t>AJ7</t>
  </si>
  <si>
    <t>NetU1_AJ7</t>
  </si>
  <si>
    <t>AJ8</t>
  </si>
  <si>
    <t>NetU1_AJ8</t>
  </si>
  <si>
    <t>AK4</t>
  </si>
  <si>
    <t>NetU1_AK4</t>
  </si>
  <si>
    <t>AK5</t>
  </si>
  <si>
    <t>NetU1_AK5</t>
  </si>
  <si>
    <t>AK6</t>
  </si>
  <si>
    <t>NetU1_AK6</t>
  </si>
  <si>
    <t>AK7</t>
  </si>
  <si>
    <t>NetU1_AK7</t>
  </si>
  <si>
    <t>N1</t>
  </si>
  <si>
    <t>N2</t>
  </si>
  <si>
    <t>N3</t>
  </si>
  <si>
    <t>NetU1_N3</t>
  </si>
  <si>
    <t>N6</t>
  </si>
  <si>
    <t>N7</t>
  </si>
  <si>
    <t>P2</t>
  </si>
  <si>
    <t>NetU1_P2</t>
  </si>
  <si>
    <t>P3</t>
  </si>
  <si>
    <t>NetU1_P3</t>
  </si>
  <si>
    <t>P4</t>
  </si>
  <si>
    <t>P5</t>
  </si>
  <si>
    <t>P7</t>
  </si>
  <si>
    <t>NetU1_P7</t>
  </si>
  <si>
    <t>R1</t>
  </si>
  <si>
    <t>NetU1_R1</t>
  </si>
  <si>
    <t>R2</t>
  </si>
  <si>
    <t>R4</t>
  </si>
  <si>
    <t>R5</t>
  </si>
  <si>
    <t>NetU1_R5</t>
  </si>
  <si>
    <t>R6</t>
  </si>
  <si>
    <t>NetU1_R6</t>
  </si>
  <si>
    <t>R7</t>
  </si>
  <si>
    <t>NetU1_R7</t>
  </si>
  <si>
    <t>T1</t>
  </si>
  <si>
    <t>T2</t>
  </si>
  <si>
    <t>T3</t>
  </si>
  <si>
    <t>T4</t>
  </si>
  <si>
    <t>T6</t>
  </si>
  <si>
    <t>NetU1_T6</t>
  </si>
  <si>
    <t>T7</t>
  </si>
  <si>
    <t>NetU1_T7</t>
  </si>
  <si>
    <t>U3</t>
  </si>
  <si>
    <t>U4</t>
  </si>
  <si>
    <t>U5</t>
  </si>
  <si>
    <t>U6</t>
  </si>
  <si>
    <t>NetU1_U6</t>
  </si>
  <si>
    <t>V1</t>
  </si>
  <si>
    <t>V2</t>
  </si>
  <si>
    <t>V3</t>
  </si>
  <si>
    <t>V5</t>
  </si>
  <si>
    <t>NetU1_V5</t>
  </si>
  <si>
    <t>V6</t>
  </si>
  <si>
    <t>V7</t>
  </si>
  <si>
    <t>NetU1_V7</t>
  </si>
  <si>
    <t>W2</t>
  </si>
  <si>
    <t>W3</t>
  </si>
  <si>
    <t>W4</t>
  </si>
  <si>
    <t>NetU1_W4</t>
  </si>
  <si>
    <t>W5</t>
  </si>
  <si>
    <t>W7</t>
  </si>
  <si>
    <t>NetU1_W7</t>
  </si>
  <si>
    <t>Y1</t>
  </si>
  <si>
    <t>Y2</t>
  </si>
  <si>
    <t>NetU1_Y2</t>
  </si>
  <si>
    <t>Y4</t>
  </si>
  <si>
    <t>NetU1_Y4</t>
  </si>
  <si>
    <t>Y5</t>
  </si>
  <si>
    <t>NetU1_Y5</t>
  </si>
  <si>
    <t>Y6</t>
  </si>
  <si>
    <t>NetU1_Y6</t>
  </si>
  <si>
    <t>Y7</t>
  </si>
  <si>
    <t>NetU1_Y7</t>
  </si>
  <si>
    <t>NetU3_4</t>
  </si>
  <si>
    <t>NetU3_17</t>
  </si>
  <si>
    <t>NetU3_18</t>
  </si>
  <si>
    <t>NetU3_19</t>
  </si>
  <si>
    <t>NetU3_22</t>
  </si>
  <si>
    <t>NetU3_23</t>
  </si>
  <si>
    <t>NetU3_24</t>
  </si>
  <si>
    <t>NetU3_25</t>
  </si>
  <si>
    <t>NetU3_26</t>
  </si>
  <si>
    <t>NetU3_30</t>
  </si>
  <si>
    <t>NetU3_34</t>
  </si>
  <si>
    <t>NetU3_35</t>
  </si>
  <si>
    <t>NetU3_37</t>
  </si>
  <si>
    <t>NetU3_38</t>
  </si>
  <si>
    <t>NetU3_39</t>
  </si>
  <si>
    <t>NetU3_40</t>
  </si>
  <si>
    <t>NetU3_42</t>
  </si>
  <si>
    <t>NetU3_46</t>
  </si>
  <si>
    <t>NetU3_47</t>
  </si>
  <si>
    <t>NetU3_48</t>
  </si>
  <si>
    <t>NetU3_49</t>
  </si>
  <si>
    <t>NetU3_51</t>
  </si>
  <si>
    <t>NetU3_52</t>
  </si>
  <si>
    <t>NetU3_53</t>
  </si>
  <si>
    <t>NetU3_54</t>
  </si>
  <si>
    <t>NetU4_2</t>
  </si>
  <si>
    <t>NetU4_3</t>
  </si>
  <si>
    <t>NetU4_13</t>
  </si>
  <si>
    <t>NetU4_15</t>
  </si>
  <si>
    <t>NetU4_16</t>
  </si>
  <si>
    <t>NetU5_A2</t>
  </si>
  <si>
    <t>NetU5_A5</t>
  </si>
  <si>
    <t>NetU5_B1</t>
  </si>
  <si>
    <t>NetU5_B5</t>
  </si>
  <si>
    <t>NetU5_C2</t>
  </si>
  <si>
    <t>NetU5_C5</t>
  </si>
  <si>
    <t>NetU6_15</t>
  </si>
  <si>
    <t>NetU8_15</t>
  </si>
  <si>
    <t>NetU9_7</t>
  </si>
  <si>
    <t>NetU10_15</t>
  </si>
  <si>
    <t>NetU11_15</t>
  </si>
  <si>
    <t>NetU13_A2</t>
  </si>
  <si>
    <t>NetU13_A3</t>
  </si>
  <si>
    <t>NetU13_A5</t>
  </si>
  <si>
    <t>NetU13_B1</t>
  </si>
  <si>
    <t>NetU13_B5</t>
  </si>
  <si>
    <t>NetU13_C1</t>
  </si>
  <si>
    <t>NetU13_C3</t>
  </si>
  <si>
    <t>NetU13_C5</t>
  </si>
  <si>
    <t>NetU13_D1</t>
  </si>
  <si>
    <t>NetU13_D5</t>
  </si>
  <si>
    <t>NetU13_E1</t>
  </si>
  <si>
    <t>NetU13_E2</t>
  </si>
  <si>
    <t>NetU13_E3</t>
  </si>
  <si>
    <t>NetU13_E4</t>
  </si>
  <si>
    <t>NetU13_E5</t>
  </si>
  <si>
    <t>NetU14_15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</si>
  <si>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</si>
  <si>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</si>
  <si>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</si>
  <si>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</si>
  <si>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</si>
  <si>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</si>
  <si>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</si>
  <si>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</si>
  <si>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</si>
  <si>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</si>
  <si>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</si>
  <si>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</si>
  <si>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</si>
  <si>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</si>
  <si>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</si>
  <si>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</si>
  <si>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</si>
  <si>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</si>
  <si>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</si>
  <si>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</si>
  <si>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</si>
  <si>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</si>
  <si>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</si>
  <si>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</si>
  <si>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</si>
  <si>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</si>
  <si>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</si>
  <si>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</si>
  <si>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</si>
  <si>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</si>
  <si>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</si>
  <si>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</si>
  <si>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</si>
  <si>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</si>
  <si>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</si>
  <si>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</si>
  <si>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</si>
  <si>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</si>
  <si>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</si>
  <si>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</si>
  <si>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</si>
  <si>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</si>
  <si>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</si>
  <si>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</si>
  <si>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</si>
  <si>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</si>
  <si>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</si>
  <si>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</si>
  <si>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</si>
  <si>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</si>
  <si>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</si>
  <si>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</si>
  <si>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</si>
  <si>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</si>
  <si>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</si>
  <si>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</si>
  <si>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</si>
  <si>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</si>
  <si>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</si>
  <si>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</si>
  <si>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</si>
  <si>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</si>
  <si>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</si>
  <si>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</si>
  <si>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</si>
  <si>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</si>
  <si>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</si>
  <si>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</si>
  <si>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</si>
  <si>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</si>
  <si>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</si>
  <si>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</si>
  <si>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</si>
  <si>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</si>
  <si>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</si>
  <si>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</si>
  <si>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</si>
  <si>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A</t>
  </si>
  <si>
    <t>K</t>
  </si>
  <si>
    <t>NetH1_1</t>
  </si>
  <si>
    <t>NetH2_1</t>
  </si>
  <si>
    <t>NetH3_1</t>
  </si>
  <si>
    <t>NetH4_1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</si>
  <si>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</si>
  <si>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</si>
  <si>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</si>
  <si>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</si>
  <si>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</si>
  <si>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</si>
  <si>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</si>
  <si>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</si>
  <si>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</si>
  <si>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</si>
  <si>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</si>
  <si>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</si>
  <si>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</si>
  <si>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</si>
  <si>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</si>
  <si>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</si>
  <si>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</si>
  <si>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</si>
  <si>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</si>
  <si>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</si>
  <si>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</si>
  <si>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</si>
  <si>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</si>
  <si>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</si>
  <si>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</si>
  <si>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</si>
  <si>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</si>
  <si>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</si>
  <si>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</si>
  <si>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</si>
  <si>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R62</t>
  </si>
  <si>
    <t>R63</t>
  </si>
  <si>
    <t>S1</t>
  </si>
  <si>
    <t>S2</t>
  </si>
  <si>
    <t>S3</t>
  </si>
  <si>
    <t>NetT4_1</t>
  </si>
  <si>
    <t>NetT4_2</t>
  </si>
  <si>
    <t>NetT4_6</t>
  </si>
  <si>
    <t>TP1</t>
  </si>
  <si>
    <t>TP2</t>
  </si>
  <si>
    <t>TP3</t>
  </si>
  <si>
    <t>TP4</t>
  </si>
  <si>
    <t>TP5</t>
  </si>
  <si>
    <t>TP6</t>
  </si>
  <si>
    <t>TEI0181</t>
  </si>
  <si>
    <t>Des</t>
  </si>
  <si>
    <t>Connector pin</t>
  </si>
  <si>
    <t>netname</t>
  </si>
  <si>
    <t>FPGA Filter</t>
  </si>
  <si>
    <t>trace Length</t>
  </si>
  <si>
    <t>other component</t>
  </si>
  <si>
    <t>Ignore list</t>
  </si>
  <si>
    <t>Replace list</t>
  </si>
  <si>
    <t>Name</t>
  </si>
  <si>
    <t>Pin Coordinate</t>
  </si>
  <si>
    <t>Designator + Pin</t>
  </si>
  <si>
    <t>new net</t>
  </si>
  <si>
    <t>B2B Pin / Filter</t>
  </si>
  <si>
    <t>tracelength</t>
  </si>
  <si>
    <t>new designator</t>
  </si>
  <si>
    <t>Type + name</t>
  </si>
  <si>
    <t>ignore list</t>
  </si>
  <si>
    <t>replace list</t>
  </si>
  <si>
    <t>Pin Header</t>
  </si>
  <si>
    <t>CRUVI HS</t>
  </si>
  <si>
    <t>USB TYP C, 2.0</t>
  </si>
  <si>
    <t>101</t>
  </si>
  <si>
    <t>102</t>
  </si>
  <si>
    <t>103</t>
  </si>
  <si>
    <t>104</t>
  </si>
  <si>
    <t>105</t>
  </si>
  <si>
    <t>106</t>
  </si>
  <si>
    <t>107</t>
  </si>
  <si>
    <t>108</t>
  </si>
  <si>
    <t>B2B_mapping_group</t>
  </si>
  <si>
    <t>TEI0181_REV01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</si>
</sst>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4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theme="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6"/>
      <color rgb="FF000000"/>
      <name val="Calibri"/>
      <family val="2"/>
      <charset val="1"/>
    </font>
    <font>
      <u/>
      <sz val="12"/>
      <color rgb="FF000000"/>
      <name val="Calibri"/>
      <family val="2"/>
      <charset val="1"/>
    </font>
    <font>
      <b/>
      <i/>
      <sz val="16"/>
      <color rgb="FFFF0000"/>
      <name val="Calibri"/>
      <family val="2"/>
      <charset val="1"/>
    </font>
    <font>
      <sz val="26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charset val="1"/>
    </font>
    <font>
      <b/>
      <sz val="20"/>
      <color rgb="FF000000"/>
      <name val="Calibri"/>
      <family val="2"/>
      <charset val="1"/>
    </font>
    <font>
      <u/>
      <sz val="14"/>
      <color rgb="FFFF0000"/>
      <name val="Calibri"/>
      <family val="2"/>
      <charset val="1"/>
    </font>
    <font>
      <sz val="11"/>
      <color rgb="FF000000"/>
      <name val="Calibri"/>
      <family val="2"/>
    </font>
    <font>
      <b/>
      <sz val="11"/>
      <name val="Calibri"/>
      <family val="2"/>
    </font>
    <font>
      <b/>
      <u/>
      <sz val="20"/>
      <color rgb="FF000000"/>
      <name val="Calibri"/>
      <family val="2"/>
    </font>
    <font>
      <b/>
      <u/>
      <sz val="24"/>
      <color rgb="FF000000"/>
      <name val="Calibri"/>
      <family val="2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  <bgColor rgb="FFD7E4BD"/>
      </patternFill>
    </fill>
    <fill>
      <patternFill patternType="solid">
        <fgColor rgb="FFFFFFFF"/>
        <bgColor rgb="FFEEECE1"/>
      </patternFill>
    </fill>
    <fill>
      <patternFill patternType="solid">
        <fgColor rgb="FFD9D9D9"/>
        <bgColor rgb="FFD7E4BD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EEECE1"/>
      </patternFill>
    </fill>
    <fill>
      <patternFill patternType="solid">
        <fgColor theme="0"/>
        <bgColor rgb="FFF2DCDB"/>
      </patternFill>
    </fill>
    <fill>
      <patternFill patternType="solid">
        <fgColor theme="2"/>
        <bgColor rgb="FFF2DCDB"/>
      </patternFill>
    </fill>
    <fill>
      <patternFill patternType="solid">
        <fgColor theme="2"/>
        <bgColor rgb="FFEEECE1"/>
      </patternFill>
    </fill>
  </fills>
  <borders count="3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4" fillId="2" borderId="0" applyBorder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8" applyNumberFormat="0" applyAlignment="0" applyProtection="0"/>
    <xf numFmtId="0" fontId="23" fillId="10" borderId="9" applyNumberFormat="0" applyAlignment="0" applyProtection="0"/>
    <xf numFmtId="0" fontId="24" fillId="10" borderId="8" applyNumberFormat="0" applyAlignment="0" applyProtection="0"/>
    <xf numFmtId="0" fontId="25" fillId="0" borderId="10" applyNumberFormat="0" applyFill="0" applyAlignment="0" applyProtection="0"/>
    <xf numFmtId="0" fontId="26" fillId="11" borderId="1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3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3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12" borderId="12" applyNumberFormat="0" applyFont="0" applyAlignment="0" applyProtection="0"/>
    <xf numFmtId="0" fontId="14" fillId="0" borderId="0"/>
    <xf numFmtId="0" fontId="1" fillId="0" borderId="0"/>
    <xf numFmtId="0" fontId="38" fillId="0" borderId="0" applyNumberFormat="0" applyFill="0" applyBorder="0" applyAlignment="0" applyProtection="0"/>
  </cellStyleXfs>
  <cellXfs count="95">
    <xf numFmtId="0" fontId="0" fillId="0" borderId="0" xfId="0"/>
    <xf numFmtId="0" fontId="0" fillId="3" borderId="0" xfId="0" applyFill="1"/>
    <xf numFmtId="0" fontId="0" fillId="3" borderId="1" xfId="0" applyFill="1" applyBorder="1"/>
    <xf numFmtId="0" fontId="8" fillId="3" borderId="0" xfId="0" applyFont="1" applyFill="1"/>
    <xf numFmtId="0" fontId="0" fillId="3" borderId="0" xfId="0" applyFill="1" applyProtection="1">
      <protection hidden="1"/>
    </xf>
    <xf numFmtId="165" fontId="0" fillId="3" borderId="0" xfId="0" applyNumberFormat="1" applyFill="1" applyAlignment="1">
      <alignment horizontal="left"/>
    </xf>
    <xf numFmtId="14" fontId="0" fillId="3" borderId="0" xfId="0" applyNumberFormat="1" applyFill="1"/>
    <xf numFmtId="0" fontId="10" fillId="3" borderId="0" xfId="0" applyFont="1" applyFill="1" applyAlignment="1">
      <alignment horizontal="center" vertical="center"/>
    </xf>
    <xf numFmtId="0" fontId="11" fillId="3" borderId="0" xfId="0" applyFont="1" applyFill="1"/>
    <xf numFmtId="0" fontId="12" fillId="3" borderId="0" xfId="0" applyFont="1" applyFill="1" applyAlignment="1">
      <alignment horizontal="center" vertical="center"/>
    </xf>
    <xf numFmtId="0" fontId="0" fillId="5" borderId="0" xfId="0" applyFill="1"/>
    <xf numFmtId="22" fontId="0" fillId="5" borderId="0" xfId="0" applyNumberFormat="1" applyFill="1"/>
    <xf numFmtId="164" fontId="0" fillId="5" borderId="0" xfId="0" applyNumberFormat="1" applyFill="1"/>
    <xf numFmtId="0" fontId="6" fillId="5" borderId="0" xfId="0" applyFont="1" applyFill="1"/>
    <xf numFmtId="0" fontId="0" fillId="5" borderId="0" xfId="0" applyFill="1" applyAlignment="1">
      <alignment horizontal="center"/>
    </xf>
    <xf numFmtId="0" fontId="5" fillId="5" borderId="0" xfId="0" applyFont="1" applyFill="1"/>
    <xf numFmtId="0" fontId="0" fillId="5" borderId="0" xfId="0" applyFill="1" applyAlignment="1">
      <alignment horizontal="right"/>
    </xf>
    <xf numFmtId="0" fontId="13" fillId="5" borderId="0" xfId="0" applyFont="1" applyFill="1"/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49" fontId="0" fillId="5" borderId="0" xfId="0" applyNumberFormat="1" applyFill="1" applyAlignment="1">
      <alignment horizontal="center"/>
    </xf>
    <xf numFmtId="0" fontId="0" fillId="3" borderId="17" xfId="0" applyFill="1" applyBorder="1"/>
    <xf numFmtId="0" fontId="0" fillId="3" borderId="16" xfId="0" applyFill="1" applyBorder="1"/>
    <xf numFmtId="0" fontId="0" fillId="37" borderId="15" xfId="0" applyFill="1" applyBorder="1"/>
    <xf numFmtId="0" fontId="0" fillId="3" borderId="18" xfId="0" applyFill="1" applyBorder="1"/>
    <xf numFmtId="0" fontId="0" fillId="3" borderId="14" xfId="0" applyFill="1" applyBorder="1"/>
    <xf numFmtId="49" fontId="0" fillId="3" borderId="0" xfId="0" applyNumberFormat="1" applyFill="1" applyAlignment="1">
      <alignment horizontal="center"/>
    </xf>
    <xf numFmtId="49" fontId="0" fillId="3" borderId="0" xfId="0" applyNumberFormat="1" applyFill="1" applyAlignment="1">
      <alignment horizontal="left"/>
    </xf>
    <xf numFmtId="49" fontId="0" fillId="0" borderId="0" xfId="0" applyNumberFormat="1" applyAlignment="1">
      <alignment horizontal="center"/>
    </xf>
    <xf numFmtId="49" fontId="0" fillId="4" borderId="2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Protection="1">
      <protection locked="0"/>
    </xf>
    <xf numFmtId="0" fontId="33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left" vertical="center"/>
    </xf>
    <xf numFmtId="0" fontId="32" fillId="3" borderId="0" xfId="0" applyFont="1" applyFill="1" applyAlignment="1">
      <alignment vertical="center"/>
    </xf>
    <xf numFmtId="0" fontId="32" fillId="3" borderId="0" xfId="0" applyFont="1" applyFill="1" applyAlignment="1">
      <alignment horizontal="center"/>
    </xf>
    <xf numFmtId="0" fontId="0" fillId="5" borderId="0" xfId="0" applyFill="1" applyProtection="1">
      <protection locked="0"/>
    </xf>
    <xf numFmtId="49" fontId="0" fillId="37" borderId="0" xfId="0" applyNumberFormat="1" applyFill="1" applyAlignment="1">
      <alignment horizontal="center"/>
    </xf>
    <xf numFmtId="0" fontId="0" fillId="5" borderId="21" xfId="0" applyFill="1" applyBorder="1" applyAlignment="1">
      <alignment horizontal="center"/>
    </xf>
    <xf numFmtId="0" fontId="0" fillId="37" borderId="17" xfId="0" applyFill="1" applyBorder="1"/>
    <xf numFmtId="0" fontId="3" fillId="3" borderId="0" xfId="0" applyFont="1" applyFill="1"/>
    <xf numFmtId="0" fontId="0" fillId="5" borderId="17" xfId="0" applyFill="1" applyBorder="1"/>
    <xf numFmtId="0" fontId="0" fillId="0" borderId="17" xfId="0" applyBorder="1"/>
    <xf numFmtId="0" fontId="34" fillId="3" borderId="0" xfId="0" applyFont="1" applyFill="1"/>
    <xf numFmtId="49" fontId="0" fillId="3" borderId="0" xfId="0" applyNumberFormat="1" applyFill="1"/>
    <xf numFmtId="0" fontId="0" fillId="37" borderId="0" xfId="0" applyFill="1"/>
    <xf numFmtId="0" fontId="9" fillId="38" borderId="0" xfId="0" applyFont="1" applyFill="1"/>
    <xf numFmtId="0" fontId="0" fillId="40" borderId="23" xfId="0" applyFill="1" applyBorder="1"/>
    <xf numFmtId="49" fontId="0" fillId="5" borderId="0" xfId="0" applyNumberFormat="1" applyFill="1" applyAlignment="1">
      <alignment horizontal="left"/>
    </xf>
    <xf numFmtId="0" fontId="36" fillId="5" borderId="0" xfId="0" applyFont="1" applyFill="1" applyAlignment="1">
      <alignment horizontal="center"/>
    </xf>
    <xf numFmtId="0" fontId="37" fillId="5" borderId="0" xfId="0" applyFont="1" applyFill="1"/>
    <xf numFmtId="0" fontId="38" fillId="5" borderId="0" xfId="46" applyFill="1" applyBorder="1"/>
    <xf numFmtId="0" fontId="13" fillId="5" borderId="0" xfId="0" applyFont="1" applyFill="1" applyProtection="1">
      <protection locked="0"/>
    </xf>
    <xf numFmtId="0" fontId="9" fillId="39" borderId="22" xfId="0" applyFont="1" applyFill="1" applyBorder="1"/>
    <xf numFmtId="49" fontId="0" fillId="0" borderId="24" xfId="0" applyNumberFormat="1" applyBorder="1" applyAlignment="1">
      <alignment horizontal="center"/>
    </xf>
    <xf numFmtId="0" fontId="0" fillId="0" borderId="25" xfId="0" quotePrefix="1" applyBorder="1" applyAlignment="1">
      <alignment horizontal="center" wrapText="1"/>
    </xf>
    <xf numFmtId="49" fontId="0" fillId="0" borderId="26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26" xfId="0" quotePrefix="1" applyBorder="1" applyAlignment="1">
      <alignment horizontal="center"/>
    </xf>
    <xf numFmtId="0" fontId="0" fillId="0" borderId="26" xfId="0" quotePrefix="1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49" fontId="0" fillId="0" borderId="27" xfId="0" applyNumberFormat="1" applyBorder="1" applyAlignment="1">
      <alignment horizontal="center"/>
    </xf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30" xfId="0" quotePrefix="1" applyBorder="1" applyAlignment="1">
      <alignment horizontal="center"/>
    </xf>
    <xf numFmtId="0" fontId="0" fillId="0" borderId="31" xfId="0" applyBorder="1"/>
    <xf numFmtId="0" fontId="0" fillId="0" borderId="32" xfId="0" applyBorder="1" applyAlignment="1">
      <alignment horizontal="center"/>
    </xf>
    <xf numFmtId="0" fontId="0" fillId="0" borderId="33" xfId="0" quotePrefix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3" xfId="0" applyBorder="1"/>
    <xf numFmtId="49" fontId="0" fillId="0" borderId="33" xfId="0" applyNumberFormat="1" applyBorder="1" applyAlignment="1">
      <alignment horizontal="center"/>
    </xf>
    <xf numFmtId="49" fontId="0" fillId="0" borderId="33" xfId="0" applyNumberFormat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3" xfId="0" quotePrefix="1" applyBorder="1" applyAlignment="1">
      <alignment horizontal="center" wrapText="1"/>
    </xf>
    <xf numFmtId="0" fontId="0" fillId="5" borderId="0" xfId="0" applyFill="1" applyAlignment="1">
      <alignment horizontal="right"/>
    </xf>
    <xf numFmtId="0" fontId="7" fillId="38" borderId="0" xfId="0" applyFont="1" applyFill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9" fontId="0" fillId="0" borderId="2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37" borderId="0" xfId="0" applyFill="1" applyBorder="1"/>
    <xf numFmtId="0" fontId="9" fillId="37" borderId="0" xfId="0" applyFont="1" applyFill="1" applyBorder="1" applyAlignment="1">
      <alignment horizontal="center"/>
    </xf>
    <xf numFmtId="0" fontId="7" fillId="37" borderId="0" xfId="0" applyFont="1" applyFill="1" applyBorder="1" applyAlignment="1">
      <alignment horizontal="center"/>
    </xf>
  </cellXfs>
  <cellStyles count="47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Excel Built-in Good" xfId="1" xr:uid="{00000000-0005-0000-0000-00001D000000}"/>
    <cellStyle name="Gut" xfId="7" builtinId="26" customBuiltin="1"/>
    <cellStyle name="Link" xfId="46" builtinId="8"/>
    <cellStyle name="Neutral" xfId="9" builtinId="28" customBuiltin="1"/>
    <cellStyle name="Notiz 2" xfId="43" xr:uid="{00000000-0005-0000-0000-000021000000}"/>
    <cellStyle name="Schlecht" xfId="8" builtinId="27" customBuiltin="1"/>
    <cellStyle name="Standard" xfId="0" builtinId="0"/>
    <cellStyle name="Standard 2" xfId="44" xr:uid="{00000000-0005-0000-0000-000024000000}"/>
    <cellStyle name="Standard 3" xfId="42" xr:uid="{00000000-0005-0000-0000-000025000000}"/>
    <cellStyle name="Standard 4" xfId="45" xr:uid="{00000000-0005-0000-0000-00002600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95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499984740745262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1" tint="0.499984740745262"/>
        </patternFill>
      </fill>
    </dxf>
    <dxf>
      <fill>
        <patternFill>
          <bgColor theme="2" tint="-9.9948118533890809E-2"/>
        </patternFill>
      </fill>
    </dxf>
    <dxf>
      <fill>
        <patternFill>
          <bgColor theme="4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ill>
        <patternFill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49998474074526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ill>
        <patternFill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499984740745262"/>
        </patternFill>
      </fill>
    </dxf>
    <dxf>
      <fill>
        <patternFill>
          <bgColor theme="2" tint="-9.9948118533890809E-2"/>
        </patternFill>
      </fill>
    </dxf>
    <dxf>
      <fill>
        <patternFill>
          <bgColor rgb="FFC00000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7030A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C00000"/>
        </patternFill>
      </fill>
    </dxf>
    <dxf>
      <fill>
        <patternFill>
          <bgColor theme="6" tint="0.39994506668294322"/>
        </patternFill>
      </fill>
    </dxf>
    <dxf>
      <fill>
        <patternFill>
          <bgColor theme="0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8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499984740745262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FF"/>
      <rgbColor rgb="FF00FFFF"/>
      <rgbColor rgb="FF800000"/>
      <rgbColor rgb="FF006100"/>
      <rgbColor rgb="FF000080"/>
      <rgbColor rgb="FFF2DCDB"/>
      <rgbColor rgb="FF800080"/>
      <rgbColor rgb="FF008080"/>
      <rgbColor rgb="FFCCC1DA"/>
      <rgbColor rgb="FF4F81BD"/>
      <rgbColor rgb="FF8EB4E3"/>
      <rgbColor rgb="FFFF3333"/>
      <rgbColor rgb="FFEEECE1"/>
      <rgbColor rgb="FFD7E4BD"/>
      <rgbColor rgb="FF660066"/>
      <rgbColor rgb="FFFCD5B5"/>
      <rgbColor rgb="FF0066CC"/>
      <rgbColor rgb="FFC6D9F1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D9D9D9"/>
      <rgbColor rgb="FFC6EFCE"/>
      <rgbColor rgb="FFFFFF99"/>
      <rgbColor rgb="FF93CDDD"/>
      <rgbColor rgb="FFFF99FF"/>
      <rgbColor rgb="FFE6B9B8"/>
      <rgbColor rgb="FFFAC090"/>
      <rgbColor rgb="FF6666FF"/>
      <rgbColor rgb="FF4BACC6"/>
      <rgbColor rgb="FF99FF66"/>
      <rgbColor rgb="FFFFFF66"/>
      <rgbColor rgb="FFCCCCCC"/>
      <rgbColor rgb="FFFF6600"/>
      <rgbColor rgb="FF5983B0"/>
      <rgbColor rgb="FFC4BD97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FF3300"/>
      <color rgb="FFFF3737"/>
      <color rgb="FFFF0F0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26" Type="http://schemas.openxmlformats.org/officeDocument/2006/relationships/customXml" Target="../customXml/item7.xml"/><Relationship Id="rId39" Type="http://schemas.openxmlformats.org/officeDocument/2006/relationships/customXml" Target="../customXml/item20.xml"/><Relationship Id="rId21" Type="http://schemas.openxmlformats.org/officeDocument/2006/relationships/customXml" Target="../customXml/item2.xml"/><Relationship Id="rId34" Type="http://schemas.openxmlformats.org/officeDocument/2006/relationships/customXml" Target="../customXml/item15.xml"/><Relationship Id="rId42" Type="http://schemas.openxmlformats.org/officeDocument/2006/relationships/customXml" Target="../customXml/item2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9" Type="http://schemas.openxmlformats.org/officeDocument/2006/relationships/customXml" Target="../customXml/item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5.xml"/><Relationship Id="rId32" Type="http://schemas.openxmlformats.org/officeDocument/2006/relationships/customXml" Target="../customXml/item13.xml"/><Relationship Id="rId37" Type="http://schemas.openxmlformats.org/officeDocument/2006/relationships/customXml" Target="../customXml/item18.xml"/><Relationship Id="rId40" Type="http://schemas.openxmlformats.org/officeDocument/2006/relationships/customXml" Target="../customXml/item21.xml"/><Relationship Id="rId45" Type="http://schemas.openxmlformats.org/officeDocument/2006/relationships/customXml" Target="../customXml/item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28" Type="http://schemas.openxmlformats.org/officeDocument/2006/relationships/customXml" Target="../customXml/item9.xml"/><Relationship Id="rId36" Type="http://schemas.openxmlformats.org/officeDocument/2006/relationships/customXml" Target="../customXml/item17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31" Type="http://schemas.openxmlformats.org/officeDocument/2006/relationships/customXml" Target="../customXml/item12.xml"/><Relationship Id="rId44" Type="http://schemas.openxmlformats.org/officeDocument/2006/relationships/customXml" Target="../customXml/item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Relationship Id="rId27" Type="http://schemas.openxmlformats.org/officeDocument/2006/relationships/customXml" Target="../customXml/item8.xml"/><Relationship Id="rId30" Type="http://schemas.openxmlformats.org/officeDocument/2006/relationships/customXml" Target="../customXml/item11.xml"/><Relationship Id="rId35" Type="http://schemas.openxmlformats.org/officeDocument/2006/relationships/customXml" Target="../customXml/item16.xml"/><Relationship Id="rId43" Type="http://schemas.openxmlformats.org/officeDocument/2006/relationships/customXml" Target="../customXml/item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5" Type="http://schemas.openxmlformats.org/officeDocument/2006/relationships/customXml" Target="../customXml/item6.xml"/><Relationship Id="rId33" Type="http://schemas.openxmlformats.org/officeDocument/2006/relationships/customXml" Target="../customXml/item14.xml"/><Relationship Id="rId38" Type="http://schemas.openxmlformats.org/officeDocument/2006/relationships/customXml" Target="../customXml/item19.xml"/><Relationship Id="rId46" Type="http://schemas.openxmlformats.org/officeDocument/2006/relationships/customXml" Target="../customXml/item27.xml"/><Relationship Id="rId20" Type="http://schemas.openxmlformats.org/officeDocument/2006/relationships/customXml" Target="../customXml/item1.xml"/><Relationship Id="rId41" Type="http://schemas.openxmlformats.org/officeDocument/2006/relationships/customXml" Target="../customXml/item2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6.png"/><Relationship Id="rId7" Type="http://schemas.openxmlformats.org/officeDocument/2006/relationships/image" Target="../media/image1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26.png"/><Relationship Id="rId3" Type="http://schemas.openxmlformats.org/officeDocument/2006/relationships/image" Target="../media/image20.png"/><Relationship Id="rId7" Type="http://schemas.openxmlformats.org/officeDocument/2006/relationships/image" Target="../media/image8.png"/><Relationship Id="rId12" Type="http://schemas.openxmlformats.org/officeDocument/2006/relationships/image" Target="../media/image25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6" Type="http://schemas.openxmlformats.org/officeDocument/2006/relationships/image" Target="../media/image7.png"/><Relationship Id="rId11" Type="http://schemas.openxmlformats.org/officeDocument/2006/relationships/image" Target="../media/image24.png"/><Relationship Id="rId5" Type="http://schemas.openxmlformats.org/officeDocument/2006/relationships/image" Target="../media/image22.png"/><Relationship Id="rId10" Type="http://schemas.openxmlformats.org/officeDocument/2006/relationships/image" Target="../media/image23.png"/><Relationship Id="rId4" Type="http://schemas.openxmlformats.org/officeDocument/2006/relationships/image" Target="../media/image21.png"/><Relationship Id="rId9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6</xdr:row>
          <xdr:rowOff>123825</xdr:rowOff>
        </xdr:from>
        <xdr:to>
          <xdr:col>4</xdr:col>
          <xdr:colOff>533400</xdr:colOff>
          <xdr:row>8</xdr:row>
          <xdr:rowOff>161925</xdr:rowOff>
        </xdr:to>
        <xdr:sp macro="" textlink="">
          <xdr:nvSpPr>
            <xdr:cNvPr id="3078" name="CommandButton3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123825</xdr:rowOff>
        </xdr:from>
        <xdr:to>
          <xdr:col>7</xdr:col>
          <xdr:colOff>133350</xdr:colOff>
          <xdr:row>6</xdr:row>
          <xdr:rowOff>104775</xdr:rowOff>
        </xdr:to>
        <xdr:sp macro="" textlink="">
          <xdr:nvSpPr>
            <xdr:cNvPr id="3079" name="CommandButton4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3</xdr:row>
          <xdr:rowOff>66675</xdr:rowOff>
        </xdr:from>
        <xdr:to>
          <xdr:col>4</xdr:col>
          <xdr:colOff>295275</xdr:colOff>
          <xdr:row>5</xdr:row>
          <xdr:rowOff>47625</xdr:rowOff>
        </xdr:to>
        <xdr:sp macro="" textlink="">
          <xdr:nvSpPr>
            <xdr:cNvPr id="3080" name="testing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904875</xdr:colOff>
          <xdr:row>4</xdr:row>
          <xdr:rowOff>123825</xdr:rowOff>
        </xdr:from>
        <xdr:to>
          <xdr:col>9</xdr:col>
          <xdr:colOff>1295400</xdr:colOff>
          <xdr:row>6</xdr:row>
          <xdr:rowOff>104775</xdr:rowOff>
        </xdr:to>
        <xdr:sp macro="" textlink="">
          <xdr:nvSpPr>
            <xdr:cNvPr id="3081" name="CommandButton1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599289</xdr:colOff>
      <xdr:row>5</xdr:row>
      <xdr:rowOff>145509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09524" cy="1333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168089</xdr:colOff>
      <xdr:row>14</xdr:row>
      <xdr:rowOff>22413</xdr:rowOff>
    </xdr:from>
    <xdr:to>
      <xdr:col>11</xdr:col>
      <xdr:colOff>327211</xdr:colOff>
      <xdr:row>23</xdr:row>
      <xdr:rowOff>123265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0942" y="2868707"/>
          <a:ext cx="3207122" cy="1815352"/>
        </a:xfrm>
        <a:prstGeom prst="rect">
          <a:avLst/>
        </a:prstGeom>
      </xdr:spPr>
    </xdr:pic>
    <xdr:clientData/>
  </xdr:twoCellAnchor>
  <xdr:twoCellAnchor>
    <xdr:from>
      <xdr:col>9</xdr:col>
      <xdr:colOff>515469</xdr:colOff>
      <xdr:row>13</xdr:row>
      <xdr:rowOff>22410</xdr:rowOff>
    </xdr:from>
    <xdr:to>
      <xdr:col>10</xdr:col>
      <xdr:colOff>305919</xdr:colOff>
      <xdr:row>16</xdr:row>
      <xdr:rowOff>146235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H="1">
          <a:off x="6712322" y="2678204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65274</xdr:colOff>
      <xdr:row>13</xdr:row>
      <xdr:rowOff>127467</xdr:rowOff>
    </xdr:from>
    <xdr:to>
      <xdr:col>8</xdr:col>
      <xdr:colOff>760599</xdr:colOff>
      <xdr:row>16</xdr:row>
      <xdr:rowOff>108417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 rot="16800000" flipH="1">
          <a:off x="5571565" y="2711823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638175</xdr:colOff>
      <xdr:row>39</xdr:row>
      <xdr:rowOff>0</xdr:rowOff>
    </xdr:from>
    <xdr:to>
      <xdr:col>6</xdr:col>
      <xdr:colOff>57127</xdr:colOff>
      <xdr:row>39</xdr:row>
      <xdr:rowOff>180952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90950" y="119824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37</xdr:row>
      <xdr:rowOff>180975</xdr:rowOff>
    </xdr:from>
    <xdr:to>
      <xdr:col>5</xdr:col>
      <xdr:colOff>571477</xdr:colOff>
      <xdr:row>38</xdr:row>
      <xdr:rowOff>171427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43300" y="11782425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393593</xdr:colOff>
      <xdr:row>40</xdr:row>
      <xdr:rowOff>5650</xdr:rowOff>
    </xdr:from>
    <xdr:to>
      <xdr:col>5</xdr:col>
      <xdr:colOff>574545</xdr:colOff>
      <xdr:row>40</xdr:row>
      <xdr:rowOff>186602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46368" y="1217860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39</xdr:row>
      <xdr:rowOff>0</xdr:rowOff>
    </xdr:from>
    <xdr:to>
      <xdr:col>5</xdr:col>
      <xdr:colOff>571477</xdr:colOff>
      <xdr:row>39</xdr:row>
      <xdr:rowOff>180952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43300" y="119824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2</xdr:col>
      <xdr:colOff>291353</xdr:colOff>
      <xdr:row>41</xdr:row>
      <xdr:rowOff>156883</xdr:rowOff>
    </xdr:from>
    <xdr:to>
      <xdr:col>16</xdr:col>
      <xdr:colOff>1366210</xdr:colOff>
      <xdr:row>49</xdr:row>
      <xdr:rowOff>109073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54206" y="8146677"/>
          <a:ext cx="11742857" cy="1476190"/>
        </a:xfrm>
        <a:prstGeom prst="rect">
          <a:avLst/>
        </a:prstGeom>
      </xdr:spPr>
    </xdr:pic>
    <xdr:clientData/>
  </xdr:twoCellAnchor>
  <xdr:twoCellAnchor editAs="oneCell">
    <xdr:from>
      <xdr:col>5</xdr:col>
      <xdr:colOff>22412</xdr:colOff>
      <xdr:row>57</xdr:row>
      <xdr:rowOff>67236</xdr:rowOff>
    </xdr:from>
    <xdr:to>
      <xdr:col>12</xdr:col>
      <xdr:colOff>678888</xdr:colOff>
      <xdr:row>67</xdr:row>
      <xdr:rowOff>66998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71265" y="11105030"/>
          <a:ext cx="5990476" cy="1904762"/>
        </a:xfrm>
        <a:prstGeom prst="rect">
          <a:avLst/>
        </a:prstGeom>
      </xdr:spPr>
    </xdr:pic>
    <xdr:clientData/>
  </xdr:twoCellAnchor>
  <xdr:twoCellAnchor>
    <xdr:from>
      <xdr:col>12</xdr:col>
      <xdr:colOff>182657</xdr:colOff>
      <xdr:row>56</xdr:row>
      <xdr:rowOff>60512</xdr:rowOff>
    </xdr:from>
    <xdr:to>
      <xdr:col>12</xdr:col>
      <xdr:colOff>744632</xdr:colOff>
      <xdr:row>58</xdr:row>
      <xdr:rowOff>22412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 flipH="1">
          <a:off x="8665510" y="10907806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560294</xdr:colOff>
      <xdr:row>75</xdr:row>
      <xdr:rowOff>156882</xdr:rowOff>
    </xdr:from>
    <xdr:to>
      <xdr:col>16</xdr:col>
      <xdr:colOff>1635151</xdr:colOff>
      <xdr:row>79</xdr:row>
      <xdr:rowOff>156787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23147" y="14623676"/>
          <a:ext cx="11742857" cy="761905"/>
        </a:xfrm>
        <a:prstGeom prst="rect">
          <a:avLst/>
        </a:prstGeom>
      </xdr:spPr>
    </xdr:pic>
    <xdr:clientData/>
  </xdr:twoCellAnchor>
  <xdr:twoCellAnchor>
    <xdr:from>
      <xdr:col>3</xdr:col>
      <xdr:colOff>538443</xdr:colOff>
      <xdr:row>74</xdr:row>
      <xdr:rowOff>100853</xdr:rowOff>
    </xdr:from>
    <xdr:to>
      <xdr:col>4</xdr:col>
      <xdr:colOff>179294</xdr:colOff>
      <xdr:row>77</xdr:row>
      <xdr:rowOff>29133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 flipH="1">
          <a:off x="2163296" y="14377147"/>
          <a:ext cx="402851" cy="49978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746312</xdr:colOff>
      <xdr:row>74</xdr:row>
      <xdr:rowOff>156882</xdr:rowOff>
    </xdr:from>
    <xdr:to>
      <xdr:col>6</xdr:col>
      <xdr:colOff>324971</xdr:colOff>
      <xdr:row>77</xdr:row>
      <xdr:rowOff>108695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H="1">
          <a:off x="3895165" y="18814676"/>
          <a:ext cx="340659" cy="523313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14294</xdr:colOff>
      <xdr:row>74</xdr:row>
      <xdr:rowOff>72004</xdr:rowOff>
    </xdr:from>
    <xdr:to>
      <xdr:col>9</xdr:col>
      <xdr:colOff>709619</xdr:colOff>
      <xdr:row>77</xdr:row>
      <xdr:rowOff>52954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CxnSpPr/>
      </xdr:nvCxnSpPr>
      <xdr:spPr>
        <a:xfrm rot="16200000" flipH="1">
          <a:off x="6282585" y="1427686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628096</xdr:colOff>
      <xdr:row>74</xdr:row>
      <xdr:rowOff>73404</xdr:rowOff>
    </xdr:from>
    <xdr:to>
      <xdr:col>11</xdr:col>
      <xdr:colOff>561421</xdr:colOff>
      <xdr:row>77</xdr:row>
      <xdr:rowOff>54354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/>
      </xdr:nvCxnSpPr>
      <xdr:spPr>
        <a:xfrm rot="16200000" flipH="1">
          <a:off x="7658387" y="1427826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100855</xdr:colOff>
      <xdr:row>73</xdr:row>
      <xdr:rowOff>112059</xdr:rowOff>
    </xdr:from>
    <xdr:to>
      <xdr:col>16</xdr:col>
      <xdr:colOff>147236</xdr:colOff>
      <xdr:row>79</xdr:row>
      <xdr:rowOff>64297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5708" y="14197853"/>
          <a:ext cx="9952381" cy="1095238"/>
        </a:xfrm>
        <a:prstGeom prst="rect">
          <a:avLst/>
        </a:prstGeom>
      </xdr:spPr>
    </xdr:pic>
    <xdr:clientData/>
  </xdr:twoCellAnchor>
  <xdr:twoCellAnchor editAs="oneCell">
    <xdr:from>
      <xdr:col>5</xdr:col>
      <xdr:colOff>224118</xdr:colOff>
      <xdr:row>57</xdr:row>
      <xdr:rowOff>67235</xdr:rowOff>
    </xdr:from>
    <xdr:to>
      <xdr:col>13</xdr:col>
      <xdr:colOff>756689</xdr:colOff>
      <xdr:row>67</xdr:row>
      <xdr:rowOff>28902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72971" y="11105029"/>
          <a:ext cx="6628571" cy="1866667"/>
        </a:xfrm>
        <a:prstGeom prst="rect">
          <a:avLst/>
        </a:prstGeom>
      </xdr:spPr>
    </xdr:pic>
    <xdr:clientData/>
  </xdr:twoCellAnchor>
  <xdr:twoCellAnchor editAs="oneCell">
    <xdr:from>
      <xdr:col>6</xdr:col>
      <xdr:colOff>459441</xdr:colOff>
      <xdr:row>14</xdr:row>
      <xdr:rowOff>134471</xdr:rowOff>
    </xdr:from>
    <xdr:to>
      <xdr:col>12</xdr:col>
      <xdr:colOff>173155</xdr:colOff>
      <xdr:row>23</xdr:row>
      <xdr:rowOff>67590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70294" y="2980765"/>
          <a:ext cx="4285714" cy="1647619"/>
        </a:xfrm>
        <a:prstGeom prst="rect">
          <a:avLst/>
        </a:prstGeom>
      </xdr:spPr>
    </xdr:pic>
    <xdr:clientData/>
  </xdr:twoCellAnchor>
  <xdr:twoCellAnchor>
    <xdr:from>
      <xdr:col>12</xdr:col>
      <xdr:colOff>145675</xdr:colOff>
      <xdr:row>12</xdr:row>
      <xdr:rowOff>89646</xdr:rowOff>
    </xdr:from>
    <xdr:to>
      <xdr:col>12</xdr:col>
      <xdr:colOff>698125</xdr:colOff>
      <xdr:row>16</xdr:row>
      <xdr:rowOff>22971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 flipH="1">
          <a:off x="8628528" y="255494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457480</xdr:colOff>
      <xdr:row>13</xdr:row>
      <xdr:rowOff>4202</xdr:rowOff>
    </xdr:from>
    <xdr:to>
      <xdr:col>10</xdr:col>
      <xdr:colOff>390805</xdr:colOff>
      <xdr:row>15</xdr:row>
      <xdr:rowOff>175652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 rot="16800000" flipH="1">
          <a:off x="6725771" y="2588558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638175</xdr:colOff>
      <xdr:row>39</xdr:row>
      <xdr:rowOff>0</xdr:rowOff>
    </xdr:from>
    <xdr:to>
      <xdr:col>6</xdr:col>
      <xdr:colOff>57127</xdr:colOff>
      <xdr:row>39</xdr:row>
      <xdr:rowOff>180952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90950" y="76009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37</xdr:row>
      <xdr:rowOff>180975</xdr:rowOff>
    </xdr:from>
    <xdr:to>
      <xdr:col>5</xdr:col>
      <xdr:colOff>571477</xdr:colOff>
      <xdr:row>38</xdr:row>
      <xdr:rowOff>171427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43300" y="7400925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393593</xdr:colOff>
      <xdr:row>40</xdr:row>
      <xdr:rowOff>5650</xdr:rowOff>
    </xdr:from>
    <xdr:to>
      <xdr:col>5</xdr:col>
      <xdr:colOff>574545</xdr:colOff>
      <xdr:row>40</xdr:row>
      <xdr:rowOff>186602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546368" y="779710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39</xdr:row>
      <xdr:rowOff>0</xdr:rowOff>
    </xdr:from>
    <xdr:to>
      <xdr:col>5</xdr:col>
      <xdr:colOff>571477</xdr:colOff>
      <xdr:row>39</xdr:row>
      <xdr:rowOff>180952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43300" y="7600950"/>
          <a:ext cx="180952" cy="180952"/>
        </a:xfrm>
        <a:prstGeom prst="rect">
          <a:avLst/>
        </a:prstGeom>
      </xdr:spPr>
    </xdr:pic>
    <xdr:clientData/>
  </xdr:twoCellAnchor>
  <xdr:twoCellAnchor>
    <xdr:from>
      <xdr:col>12</xdr:col>
      <xdr:colOff>182657</xdr:colOff>
      <xdr:row>56</xdr:row>
      <xdr:rowOff>60512</xdr:rowOff>
    </xdr:from>
    <xdr:to>
      <xdr:col>12</xdr:col>
      <xdr:colOff>744632</xdr:colOff>
      <xdr:row>58</xdr:row>
      <xdr:rowOff>22412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CxnSpPr/>
      </xdr:nvCxnSpPr>
      <xdr:spPr>
        <a:xfrm flipH="1">
          <a:off x="8669432" y="10899962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157443</xdr:colOff>
      <xdr:row>74</xdr:row>
      <xdr:rowOff>56030</xdr:rowOff>
    </xdr:from>
    <xdr:to>
      <xdr:col>4</xdr:col>
      <xdr:colOff>560294</xdr:colOff>
      <xdr:row>76</xdr:row>
      <xdr:rowOff>174810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 flipH="1">
          <a:off x="2544296" y="14332324"/>
          <a:ext cx="402851" cy="49978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29137</xdr:colOff>
      <xdr:row>74</xdr:row>
      <xdr:rowOff>33617</xdr:rowOff>
    </xdr:from>
    <xdr:to>
      <xdr:col>6</xdr:col>
      <xdr:colOff>425824</xdr:colOff>
      <xdr:row>76</xdr:row>
      <xdr:rowOff>175930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 flipH="1">
          <a:off x="3939990" y="14309911"/>
          <a:ext cx="396687" cy="523313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731472</xdr:colOff>
      <xdr:row>74</xdr:row>
      <xdr:rowOff>27182</xdr:rowOff>
    </xdr:from>
    <xdr:to>
      <xdr:col>9</xdr:col>
      <xdr:colOff>664797</xdr:colOff>
      <xdr:row>77</xdr:row>
      <xdr:rowOff>8132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CxnSpPr/>
      </xdr:nvCxnSpPr>
      <xdr:spPr>
        <a:xfrm rot="16200000" flipH="1">
          <a:off x="6237763" y="14232038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684126</xdr:colOff>
      <xdr:row>73</xdr:row>
      <xdr:rowOff>185464</xdr:rowOff>
    </xdr:from>
    <xdr:to>
      <xdr:col>12</xdr:col>
      <xdr:colOff>617451</xdr:colOff>
      <xdr:row>76</xdr:row>
      <xdr:rowOff>166414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 rot="16200000" flipH="1">
          <a:off x="8476417" y="1419982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571500</xdr:colOff>
      <xdr:row>43</xdr:row>
      <xdr:rowOff>67235</xdr:rowOff>
    </xdr:from>
    <xdr:to>
      <xdr:col>15</xdr:col>
      <xdr:colOff>608357</xdr:colOff>
      <xdr:row>48</xdr:row>
      <xdr:rowOff>171878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34353" y="8438029"/>
          <a:ext cx="9942857" cy="10571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377079</xdr:colOff>
      <xdr:row>97</xdr:row>
      <xdr:rowOff>62891</xdr:rowOff>
    </xdr:from>
    <xdr:to>
      <xdr:col>16</xdr:col>
      <xdr:colOff>1206314</xdr:colOff>
      <xdr:row>102</xdr:row>
      <xdr:rowOff>39162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9932" y="18720685"/>
          <a:ext cx="11497235" cy="928771"/>
        </a:xfrm>
        <a:prstGeom prst="rect">
          <a:avLst/>
        </a:prstGeom>
      </xdr:spPr>
    </xdr:pic>
    <xdr:clientData/>
  </xdr:twoCellAnchor>
  <xdr:twoCellAnchor>
    <xdr:from>
      <xdr:col>5</xdr:col>
      <xdr:colOff>482415</xdr:colOff>
      <xdr:row>97</xdr:row>
      <xdr:rowOff>84605</xdr:rowOff>
    </xdr:from>
    <xdr:to>
      <xdr:col>6</xdr:col>
      <xdr:colOff>272865</xdr:colOff>
      <xdr:row>101</xdr:row>
      <xdr:rowOff>17930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CxnSpPr/>
      </xdr:nvCxnSpPr>
      <xdr:spPr>
        <a:xfrm flipH="1">
          <a:off x="3631268" y="18742399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129990</xdr:colOff>
      <xdr:row>97</xdr:row>
      <xdr:rowOff>141755</xdr:rowOff>
    </xdr:from>
    <xdr:to>
      <xdr:col>6</xdr:col>
      <xdr:colOff>682440</xdr:colOff>
      <xdr:row>101</xdr:row>
      <xdr:rowOff>75080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CxnSpPr/>
      </xdr:nvCxnSpPr>
      <xdr:spPr>
        <a:xfrm flipH="1">
          <a:off x="4040843" y="18799549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182382</xdr:colOff>
      <xdr:row>98</xdr:row>
      <xdr:rowOff>60798</xdr:rowOff>
    </xdr:from>
    <xdr:to>
      <xdr:col>10</xdr:col>
      <xdr:colOff>115707</xdr:colOff>
      <xdr:row>101</xdr:row>
      <xdr:rowOff>41748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CxnSpPr/>
      </xdr:nvCxnSpPr>
      <xdr:spPr>
        <a:xfrm rot="16200000" flipH="1">
          <a:off x="6450673" y="18837654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482418</xdr:colOff>
      <xdr:row>98</xdr:row>
      <xdr:rowOff>84610</xdr:rowOff>
    </xdr:from>
    <xdr:to>
      <xdr:col>11</xdr:col>
      <xdr:colOff>415743</xdr:colOff>
      <xdr:row>101</xdr:row>
      <xdr:rowOff>65560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CxnSpPr/>
      </xdr:nvCxnSpPr>
      <xdr:spPr>
        <a:xfrm rot="16200000" flipH="1">
          <a:off x="7512709" y="18861466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582706</xdr:colOff>
      <xdr:row>80</xdr:row>
      <xdr:rowOff>47954</xdr:rowOff>
    </xdr:from>
    <xdr:to>
      <xdr:col>16</xdr:col>
      <xdr:colOff>1097551</xdr:colOff>
      <xdr:row>85</xdr:row>
      <xdr:rowOff>135031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5559" y="15467248"/>
          <a:ext cx="11182845" cy="1039577"/>
        </a:xfrm>
        <a:prstGeom prst="rect">
          <a:avLst/>
        </a:prstGeom>
      </xdr:spPr>
    </xdr:pic>
    <xdr:clientData/>
  </xdr:twoCellAnchor>
  <xdr:twoCellAnchor>
    <xdr:from>
      <xdr:col>3</xdr:col>
      <xdr:colOff>36981</xdr:colOff>
      <xdr:row>78</xdr:row>
      <xdr:rowOff>183777</xdr:rowOff>
    </xdr:from>
    <xdr:to>
      <xdr:col>3</xdr:col>
      <xdr:colOff>598956</xdr:colOff>
      <xdr:row>80</xdr:row>
      <xdr:rowOff>145677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CxnSpPr/>
      </xdr:nvCxnSpPr>
      <xdr:spPr>
        <a:xfrm flipH="1">
          <a:off x="1661834" y="15222071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97493</xdr:colOff>
      <xdr:row>81</xdr:row>
      <xdr:rowOff>125506</xdr:rowOff>
    </xdr:from>
    <xdr:to>
      <xdr:col>4</xdr:col>
      <xdr:colOff>87967</xdr:colOff>
      <xdr:row>81</xdr:row>
      <xdr:rowOff>182656</xdr:rowOff>
    </xdr:to>
    <xdr:cxnSp macro="">
      <xdr:nvCxnSpPr>
        <xdr:cNvPr id="19" name="Gerade Verbindung mit Pfeil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CxnSpPr/>
      </xdr:nvCxnSpPr>
      <xdr:spPr>
        <a:xfrm flipH="1">
          <a:off x="1722346" y="15735300"/>
          <a:ext cx="752474" cy="5715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480171</xdr:colOff>
      <xdr:row>89</xdr:row>
      <xdr:rowOff>98027</xdr:rowOff>
    </xdr:from>
    <xdr:to>
      <xdr:col>16</xdr:col>
      <xdr:colOff>1027465</xdr:colOff>
      <xdr:row>93</xdr:row>
      <xdr:rowOff>108696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3024" y="17231821"/>
          <a:ext cx="11215294" cy="772669"/>
        </a:xfrm>
        <a:prstGeom prst="rect">
          <a:avLst/>
        </a:prstGeom>
      </xdr:spPr>
    </xdr:pic>
    <xdr:clientData/>
  </xdr:twoCellAnchor>
  <xdr:twoCellAnchor>
    <xdr:from>
      <xdr:col>2</xdr:col>
      <xdr:colOff>690282</xdr:colOff>
      <xdr:row>88</xdr:row>
      <xdr:rowOff>118222</xdr:rowOff>
    </xdr:from>
    <xdr:to>
      <xdr:col>3</xdr:col>
      <xdr:colOff>490257</xdr:colOff>
      <xdr:row>90</xdr:row>
      <xdr:rowOff>80122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CxnSpPr/>
      </xdr:nvCxnSpPr>
      <xdr:spPr>
        <a:xfrm flipH="1">
          <a:off x="1553135" y="17061516"/>
          <a:ext cx="561975" cy="34290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728383</xdr:colOff>
      <xdr:row>91</xdr:row>
      <xdr:rowOff>3922</xdr:rowOff>
    </xdr:from>
    <xdr:to>
      <xdr:col>3</xdr:col>
      <xdr:colOff>718857</xdr:colOff>
      <xdr:row>91</xdr:row>
      <xdr:rowOff>61072</xdr:rowOff>
    </xdr:to>
    <xdr:cxnSp macro="">
      <xdr:nvCxnSpPr>
        <xdr:cNvPr id="23" name="Gerade Verbindung mit Pfeil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CxnSpPr/>
      </xdr:nvCxnSpPr>
      <xdr:spPr>
        <a:xfrm flipH="1">
          <a:off x="1591236" y="17518716"/>
          <a:ext cx="752474" cy="57150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609600</xdr:colOff>
      <xdr:row>15</xdr:row>
      <xdr:rowOff>57150</xdr:rowOff>
    </xdr:from>
    <xdr:to>
      <xdr:col>12</xdr:col>
      <xdr:colOff>8933</xdr:colOff>
      <xdr:row>23</xdr:row>
      <xdr:rowOff>171245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62375" y="3657600"/>
          <a:ext cx="4733333" cy="1638095"/>
        </a:xfrm>
        <a:prstGeom prst="rect">
          <a:avLst/>
        </a:prstGeom>
      </xdr:spPr>
    </xdr:pic>
    <xdr:clientData/>
  </xdr:twoCellAnchor>
  <xdr:twoCellAnchor>
    <xdr:from>
      <xdr:col>8</xdr:col>
      <xdr:colOff>190499</xdr:colOff>
      <xdr:row>14</xdr:row>
      <xdr:rowOff>0</xdr:rowOff>
    </xdr:from>
    <xdr:to>
      <xdr:col>8</xdr:col>
      <xdr:colOff>742949</xdr:colOff>
      <xdr:row>17</xdr:row>
      <xdr:rowOff>123825</xdr:rowOff>
    </xdr:to>
    <xdr:cxnSp macro="">
      <xdr:nvCxnSpPr>
        <xdr:cNvPr id="20" name="Gerade Verbindung mit Pfeil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CxnSpPr/>
      </xdr:nvCxnSpPr>
      <xdr:spPr>
        <a:xfrm flipH="1">
          <a:off x="5629274" y="3409950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233362</xdr:colOff>
      <xdr:row>14</xdr:row>
      <xdr:rowOff>71439</xdr:rowOff>
    </xdr:from>
    <xdr:to>
      <xdr:col>10</xdr:col>
      <xdr:colOff>166687</xdr:colOff>
      <xdr:row>17</xdr:row>
      <xdr:rowOff>52389</xdr:rowOff>
    </xdr:to>
    <xdr:cxnSp macro="">
      <xdr:nvCxnSpPr>
        <xdr:cNvPr id="22" name="Gerade Verbindung mit Pfeil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CxnSpPr/>
      </xdr:nvCxnSpPr>
      <xdr:spPr>
        <a:xfrm rot="16800000" flipH="1">
          <a:off x="6505575" y="3409951"/>
          <a:ext cx="552450" cy="695325"/>
        </a:xfrm>
        <a:prstGeom prst="straightConnector1">
          <a:avLst/>
        </a:prstGeom>
        <a:ln>
          <a:solidFill>
            <a:srgbClr val="FF3737"/>
          </a:solidFill>
          <a:headEnd type="none" w="med" len="med"/>
          <a:tailEnd type="stealth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247650</xdr:colOff>
      <xdr:row>65</xdr:row>
      <xdr:rowOff>138878</xdr:rowOff>
    </xdr:from>
    <xdr:to>
      <xdr:col>12</xdr:col>
      <xdr:colOff>713243</xdr:colOff>
      <xdr:row>74</xdr:row>
      <xdr:rowOff>28261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00425" y="11749853"/>
          <a:ext cx="5799593" cy="1603883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62</xdr:row>
      <xdr:rowOff>0</xdr:rowOff>
    </xdr:from>
    <xdr:to>
      <xdr:col>6</xdr:col>
      <xdr:colOff>57127</xdr:colOff>
      <xdr:row>62</xdr:row>
      <xdr:rowOff>180952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90950" y="110299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60</xdr:row>
      <xdr:rowOff>180975</xdr:rowOff>
    </xdr:from>
    <xdr:to>
      <xdr:col>5</xdr:col>
      <xdr:colOff>571477</xdr:colOff>
      <xdr:row>61</xdr:row>
      <xdr:rowOff>171427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43300" y="10829925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393593</xdr:colOff>
      <xdr:row>63</xdr:row>
      <xdr:rowOff>5650</xdr:rowOff>
    </xdr:from>
    <xdr:to>
      <xdr:col>5</xdr:col>
      <xdr:colOff>574545</xdr:colOff>
      <xdr:row>63</xdr:row>
      <xdr:rowOff>186602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48144" y="11238692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62</xdr:row>
      <xdr:rowOff>0</xdr:rowOff>
    </xdr:from>
    <xdr:to>
      <xdr:col>5</xdr:col>
      <xdr:colOff>571477</xdr:colOff>
      <xdr:row>62</xdr:row>
      <xdr:rowOff>180952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43300" y="11029950"/>
          <a:ext cx="180952" cy="1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64</xdr:row>
      <xdr:rowOff>26899</xdr:rowOff>
    </xdr:from>
    <xdr:to>
      <xdr:col>5</xdr:col>
      <xdr:colOff>561975</xdr:colOff>
      <xdr:row>64</xdr:row>
      <xdr:rowOff>188824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550627" y="11434918"/>
          <a:ext cx="161925" cy="161925"/>
        </a:xfrm>
        <a:prstGeom prst="rect">
          <a:avLst/>
        </a:prstGeom>
      </xdr:spPr>
    </xdr:pic>
    <xdr:clientData/>
  </xdr:twoCellAnchor>
  <xdr:twoCellAnchor editAs="oneCell">
    <xdr:from>
      <xdr:col>5</xdr:col>
      <xdr:colOff>596201</xdr:colOff>
      <xdr:row>64</xdr:row>
      <xdr:rowOff>31319</xdr:rowOff>
    </xdr:from>
    <xdr:to>
      <xdr:col>5</xdr:col>
      <xdr:colOff>748601</xdr:colOff>
      <xdr:row>65</xdr:row>
      <xdr:rowOff>1240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750752" y="11454861"/>
          <a:ext cx="152400" cy="160421"/>
        </a:xfrm>
        <a:prstGeom prst="rect">
          <a:avLst/>
        </a:prstGeom>
      </xdr:spPr>
    </xdr:pic>
    <xdr:clientData/>
  </xdr:twoCellAnchor>
  <xdr:twoCellAnchor editAs="oneCell">
    <xdr:from>
      <xdr:col>6</xdr:col>
      <xdr:colOff>30350</xdr:colOff>
      <xdr:row>64</xdr:row>
      <xdr:rowOff>31321</xdr:rowOff>
    </xdr:from>
    <xdr:to>
      <xdr:col>6</xdr:col>
      <xdr:colOff>210805</xdr:colOff>
      <xdr:row>65</xdr:row>
      <xdr:rowOff>3231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946901" y="11454863"/>
          <a:ext cx="180455" cy="162410"/>
        </a:xfrm>
        <a:prstGeom prst="rect">
          <a:avLst/>
        </a:prstGeom>
      </xdr:spPr>
    </xdr:pic>
    <xdr:clientData/>
  </xdr:twoCellAnchor>
  <xdr:twoCellAnchor editAs="oneCell">
    <xdr:from>
      <xdr:col>6</xdr:col>
      <xdr:colOff>248780</xdr:colOff>
      <xdr:row>64</xdr:row>
      <xdr:rowOff>31320</xdr:rowOff>
    </xdr:from>
    <xdr:to>
      <xdr:col>6</xdr:col>
      <xdr:colOff>403069</xdr:colOff>
      <xdr:row>65</xdr:row>
      <xdr:rowOff>3230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65331" y="11454862"/>
          <a:ext cx="154289" cy="162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12" Type="http://schemas.openxmlformats.org/officeDocument/2006/relationships/image" Target="../media/image4.emf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0t.steffens@trenz-electronic.de" TargetMode="External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5" Type="http://schemas.openxmlformats.org/officeDocument/2006/relationships/control" Target="../activeX/activeX1.xml"/><Relationship Id="rId10" Type="http://schemas.openxmlformats.org/officeDocument/2006/relationships/image" Target="../media/image3.emf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2:H37"/>
  <sheetViews>
    <sheetView zoomScaleNormal="100" workbookViewId="0"/>
  </sheetViews>
  <sheetFormatPr baseColWidth="10" defaultColWidth="9.140625" defaultRowHeight="15" x14ac:dyDescent="0.25"/>
  <cols>
    <col min="1" max="1" width="20.7109375" style="10" customWidth="1"/>
    <col min="2" max="2" width="18.28515625" style="10" customWidth="1"/>
    <col min="3" max="3" width="20.28515625" style="10" customWidth="1"/>
    <col min="4" max="4" width="3.85546875" style="10" customWidth="1"/>
    <col min="5" max="5" width="22.5703125" style="10" customWidth="1"/>
    <col min="6" max="6" width="6" style="10" customWidth="1"/>
    <col min="7" max="7" width="16.42578125" style="10" bestFit="1" customWidth="1"/>
    <col min="8" max="8" width="12.85546875" style="10" customWidth="1"/>
    <col min="9" max="9" width="15.140625" style="10" customWidth="1"/>
    <col min="10" max="10" width="26.5703125" style="10" customWidth="1"/>
    <col min="11" max="11" width="20.5703125" style="10" bestFit="1" customWidth="1"/>
    <col min="12" max="12" width="4.42578125" style="10" customWidth="1"/>
    <col min="13" max="16384" width="9.140625" style="10"/>
  </cols>
  <sheetData>
    <row r="2" spans="1:8" x14ac:dyDescent="0.25">
      <c r="B2" s="11"/>
      <c r="C2" s="12"/>
    </row>
    <row r="3" spans="1:8" x14ac:dyDescent="0.25">
      <c r="B3" s="12"/>
      <c r="G3" s="13"/>
      <c r="H3" s="13"/>
    </row>
    <row r="4" spans="1:8" x14ac:dyDescent="0.25">
      <c r="A4" s="79"/>
      <c r="B4" s="14"/>
      <c r="G4" s="15"/>
      <c r="H4" s="15"/>
    </row>
    <row r="5" spans="1:8" x14ac:dyDescent="0.25">
      <c r="A5" s="79"/>
      <c r="B5" s="14"/>
      <c r="G5" s="15"/>
      <c r="H5" s="15"/>
    </row>
    <row r="6" spans="1:8" x14ac:dyDescent="0.25">
      <c r="A6" s="16"/>
      <c r="B6" s="22"/>
    </row>
    <row r="7" spans="1:8" x14ac:dyDescent="0.25">
      <c r="A7" s="16"/>
      <c r="B7" s="14"/>
    </row>
    <row r="9" spans="1:8" x14ac:dyDescent="0.25">
      <c r="A9" s="14"/>
    </row>
    <row r="12" spans="1:8" ht="31.5" x14ac:dyDescent="0.5">
      <c r="G12" s="53" t="s">
        <v>144</v>
      </c>
    </row>
    <row r="13" spans="1:8" ht="26.25" x14ac:dyDescent="0.4">
      <c r="G13" s="52"/>
    </row>
    <row r="14" spans="1:8" x14ac:dyDescent="0.25">
      <c r="E14" s="10" t="s">
        <v>133</v>
      </c>
    </row>
    <row r="15" spans="1:8" x14ac:dyDescent="0.25">
      <c r="E15" s="10" t="s">
        <v>134</v>
      </c>
    </row>
    <row r="16" spans="1:8" x14ac:dyDescent="0.25">
      <c r="F16" s="10" t="s">
        <v>135</v>
      </c>
    </row>
    <row r="17" spans="5:8" x14ac:dyDescent="0.25">
      <c r="F17" s="10" t="s">
        <v>136</v>
      </c>
    </row>
    <row r="18" spans="5:8" x14ac:dyDescent="0.25">
      <c r="F18" s="10" t="s">
        <v>137</v>
      </c>
    </row>
    <row r="19" spans="5:8" x14ac:dyDescent="0.25">
      <c r="E19" s="10" t="s">
        <v>138</v>
      </c>
    </row>
    <row r="20" spans="5:8" x14ac:dyDescent="0.25">
      <c r="F20" s="10" t="s">
        <v>155</v>
      </c>
    </row>
    <row r="21" spans="5:8" x14ac:dyDescent="0.25">
      <c r="F21" s="10" t="s">
        <v>139</v>
      </c>
    </row>
    <row r="22" spans="5:8" x14ac:dyDescent="0.25">
      <c r="F22" s="10" t="s">
        <v>140</v>
      </c>
    </row>
    <row r="23" spans="5:8" x14ac:dyDescent="0.25">
      <c r="F23" s="10" t="s">
        <v>147</v>
      </c>
    </row>
    <row r="24" spans="5:8" x14ac:dyDescent="0.25">
      <c r="F24" s="10" t="s">
        <v>148</v>
      </c>
    </row>
    <row r="25" spans="5:8" x14ac:dyDescent="0.25">
      <c r="F25" s="10" t="s">
        <v>149</v>
      </c>
    </row>
    <row r="26" spans="5:8" x14ac:dyDescent="0.25">
      <c r="E26" s="10" t="s">
        <v>146</v>
      </c>
    </row>
    <row r="27" spans="5:8" x14ac:dyDescent="0.25">
      <c r="F27" s="10" t="s">
        <v>150</v>
      </c>
    </row>
    <row r="28" spans="5:8" x14ac:dyDescent="0.25">
      <c r="E28" s="10" t="s">
        <v>141</v>
      </c>
    </row>
    <row r="29" spans="5:8" x14ac:dyDescent="0.25">
      <c r="F29" s="10" t="s">
        <v>142</v>
      </c>
    </row>
    <row r="30" spans="5:8" x14ac:dyDescent="0.25">
      <c r="F30" s="10" t="s">
        <v>143</v>
      </c>
    </row>
    <row r="31" spans="5:8" x14ac:dyDescent="0.25">
      <c r="E31" s="10" t="s">
        <v>153</v>
      </c>
      <c r="G31" s="54" t="s">
        <v>152</v>
      </c>
      <c r="H31" s="10" t="s">
        <v>151</v>
      </c>
    </row>
    <row r="34" spans="1:2" x14ac:dyDescent="0.25">
      <c r="A34" s="17" t="s">
        <v>19</v>
      </c>
      <c r="B34" s="10" t="s">
        <v>145</v>
      </c>
    </row>
    <row r="36" spans="1:2" ht="17.25" customHeight="1" x14ac:dyDescent="0.25"/>
    <row r="37" spans="1:2" x14ac:dyDescent="0.25">
      <c r="A37" s="17" t="s">
        <v>33</v>
      </c>
    </row>
  </sheetData>
  <dataConsolidate/>
  <mergeCells count="1">
    <mergeCell ref="A4:A5"/>
  </mergeCells>
  <hyperlinks>
    <hyperlink ref="G31" r:id="rId1" xr:uid="{00000000-0004-0000-0000-000000000000}"/>
  </hyperlinks>
  <pageMargins left="0.7" right="0.7" top="0.78749999999999998" bottom="0.78749999999999998" header="0.51180555555555496" footer="0.51180555555555496"/>
  <pageSetup paperSize="9" firstPageNumber="0" orientation="portrait" horizontalDpi="300" verticalDpi="300" r:id="rId2"/>
  <drawing r:id="rId3"/>
  <legacyDrawing r:id="rId4"/>
  <controls>
    <mc:AlternateContent xmlns:mc="http://schemas.openxmlformats.org/markup-compatibility/2006">
      <mc:Choice Requires="x14">
        <control shapeId="3081" r:id="rId5" name="CommandButton1">
          <controlPr defaultSize="0" autoLine="0" r:id="rId6">
            <anchor moveWithCells="1">
              <from>
                <xdr:col>8</xdr:col>
                <xdr:colOff>904875</xdr:colOff>
                <xdr:row>4</xdr:row>
                <xdr:rowOff>123825</xdr:rowOff>
              </from>
              <to>
                <xdr:col>9</xdr:col>
                <xdr:colOff>1295400</xdr:colOff>
                <xdr:row>6</xdr:row>
                <xdr:rowOff>104775</xdr:rowOff>
              </to>
            </anchor>
          </controlPr>
        </control>
      </mc:Choice>
      <mc:Fallback>
        <control shapeId="3081" r:id="rId5" name="CommandButton1"/>
      </mc:Fallback>
    </mc:AlternateContent>
    <mc:AlternateContent xmlns:mc="http://schemas.openxmlformats.org/markup-compatibility/2006">
      <mc:Choice Requires="x14">
        <control shapeId="3080" r:id="rId7" name="testing">
          <controlPr defaultSize="0" autoLine="0" r:id="rId8">
            <anchor moveWithCells="1">
              <from>
                <xdr:col>2</xdr:col>
                <xdr:colOff>190500</xdr:colOff>
                <xdr:row>3</xdr:row>
                <xdr:rowOff>66675</xdr:rowOff>
              </from>
              <to>
                <xdr:col>4</xdr:col>
                <xdr:colOff>295275</xdr:colOff>
                <xdr:row>5</xdr:row>
                <xdr:rowOff>47625</xdr:rowOff>
              </to>
            </anchor>
          </controlPr>
        </control>
      </mc:Choice>
      <mc:Fallback>
        <control shapeId="3080" r:id="rId7" name="testing"/>
      </mc:Fallback>
    </mc:AlternateContent>
    <mc:AlternateContent xmlns:mc="http://schemas.openxmlformats.org/markup-compatibility/2006">
      <mc:Choice Requires="x14">
        <control shapeId="3079" r:id="rId9" name="CommandButton4">
          <controlPr defaultSize="0" autoLine="0" r:id="rId10">
            <anchor moveWithCells="1">
              <from>
                <xdr:col>6</xdr:col>
                <xdr:colOff>0</xdr:colOff>
                <xdr:row>4</xdr:row>
                <xdr:rowOff>123825</xdr:rowOff>
              </from>
              <to>
                <xdr:col>7</xdr:col>
                <xdr:colOff>133350</xdr:colOff>
                <xdr:row>6</xdr:row>
                <xdr:rowOff>104775</xdr:rowOff>
              </to>
            </anchor>
          </controlPr>
        </control>
      </mc:Choice>
      <mc:Fallback>
        <control shapeId="3079" r:id="rId9" name="CommandButton4"/>
      </mc:Fallback>
    </mc:AlternateContent>
    <mc:AlternateContent xmlns:mc="http://schemas.openxmlformats.org/markup-compatibility/2006">
      <mc:Choice Requires="x14">
        <control shapeId="3078" r:id="rId11" name="CommandButton3">
          <controlPr defaultSize="0" autoLine="0" r:id="rId12">
            <anchor moveWithCells="1">
              <from>
                <xdr:col>2</xdr:col>
                <xdr:colOff>200025</xdr:colOff>
                <xdr:row>6</xdr:row>
                <xdr:rowOff>123825</xdr:rowOff>
              </from>
              <to>
                <xdr:col>4</xdr:col>
                <xdr:colOff>533400</xdr:colOff>
                <xdr:row>8</xdr:row>
                <xdr:rowOff>161925</xdr:rowOff>
              </to>
            </anchor>
          </controlPr>
        </control>
      </mc:Choice>
      <mc:Fallback>
        <control shapeId="3078" r:id="rId11" name="CommandButton3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C6392-711C-458F-88DD-66581BBBCEDF}">
  <dimension ref="A1"/>
  <sheetViews>
    <sheetView workbookViewId="0"/>
  </sheetViews>
  <sheetFormatPr baseColWidth="10" defaultRowHeight="15" x14ac:dyDescent="0.25"/>
  <sheetData>
    <row r="1" spans="1:1" x14ac:dyDescent="0.25">
      <c r="A1">
        <v>113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/>
  <dimension ref="A1:V113"/>
  <sheetViews>
    <sheetView zoomScaleNormal="100" workbookViewId="0">
      <pane ySplit="5" topLeftCell="A6" activePane="bottomLeft" state="frozen"/>
      <selection activeCell="C6" sqref="C6:P7"/>
      <selection pane="bottomLeft" activeCell="J6" sqref="J6"/>
    </sheetView>
  </sheetViews>
  <sheetFormatPr baseColWidth="10" defaultColWidth="9.140625" defaultRowHeight="15" customHeight="1" outlineLevelCol="1" x14ac:dyDescent="0.25"/>
  <cols>
    <col min="1" max="1" width="38.85546875" style="28" customWidth="1"/>
    <col min="2" max="2" width="10.5703125" style="30" bestFit="1" customWidth="1"/>
    <col min="3" max="3" width="32.5703125" style="33" bestFit="1" customWidth="1"/>
    <col min="4" max="4" width="12" style="30" customWidth="1"/>
    <col min="5" max="5" width="9.140625" style="30" customWidth="1"/>
    <col min="6" max="6" width="32" style="30" bestFit="1" customWidth="1" outlineLevel="1"/>
    <col min="7" max="7" width="26.5703125" style="30" bestFit="1" customWidth="1" outlineLevel="1"/>
    <col min="8" max="8" width="15" style="30" bestFit="1" customWidth="1" outlineLevel="1"/>
    <col min="9" max="9" width="19" style="30" customWidth="1" outlineLevel="1"/>
    <col min="10" max="10" width="11.28515625" style="30" bestFit="1" customWidth="1"/>
    <col min="11" max="11" width="24.28515625" style="30" bestFit="1" customWidth="1"/>
    <col min="12" max="14" width="10.7109375" style="22" customWidth="1"/>
    <col min="15" max="15" width="9.140625" style="10"/>
  </cols>
  <sheetData>
    <row r="1" spans="2:22" ht="15" customHeight="1" x14ac:dyDescent="0.25">
      <c r="B1" s="28"/>
      <c r="C1" s="29"/>
      <c r="D1" s="28"/>
      <c r="E1" s="28"/>
      <c r="F1" s="28"/>
      <c r="G1" s="28"/>
      <c r="H1" s="28"/>
      <c r="I1" s="28"/>
      <c r="J1" s="28"/>
      <c r="K1" s="28"/>
      <c r="L1" s="40"/>
      <c r="M1" s="40"/>
      <c r="N1" s="40"/>
      <c r="P1" s="10"/>
      <c r="Q1" s="10"/>
      <c r="R1" s="10"/>
      <c r="S1" s="10"/>
      <c r="T1" s="10"/>
      <c r="U1" s="10"/>
      <c r="V1" s="10"/>
    </row>
    <row r="2" spans="2:22" ht="15" customHeight="1" x14ac:dyDescent="0.25">
      <c r="B2" s="82" t="s">
        <v>42</v>
      </c>
      <c r="C2" s="82"/>
      <c r="D2" s="82"/>
      <c r="E2" s="82"/>
      <c r="F2" s="82"/>
      <c r="G2" s="82"/>
      <c r="H2" s="82"/>
      <c r="I2" s="82"/>
      <c r="J2" s="82"/>
      <c r="K2" s="82"/>
      <c r="L2" s="40"/>
      <c r="M2" s="40"/>
      <c r="N2" s="40"/>
      <c r="P2" s="10"/>
      <c r="Q2" s="10"/>
      <c r="R2" s="10"/>
      <c r="S2" s="10"/>
      <c r="T2" s="10"/>
      <c r="U2" s="10"/>
      <c r="V2" s="10"/>
    </row>
    <row r="3" spans="2:22" ht="15" customHeight="1" x14ac:dyDescent="0.25">
      <c r="B3" s="82"/>
      <c r="C3" s="82"/>
      <c r="D3" s="82"/>
      <c r="E3" s="82"/>
      <c r="F3" s="82"/>
      <c r="G3" s="82"/>
      <c r="H3" s="82"/>
      <c r="I3" s="82"/>
      <c r="J3" s="82"/>
      <c r="K3" s="82"/>
      <c r="L3" s="40"/>
      <c r="M3" s="40"/>
      <c r="N3" s="40"/>
      <c r="P3" s="10"/>
      <c r="Q3" s="10"/>
      <c r="R3" s="10"/>
      <c r="S3" s="10"/>
      <c r="T3" s="10"/>
      <c r="U3" s="10"/>
      <c r="V3" s="10"/>
    </row>
    <row r="4" spans="2:22" ht="15" customHeight="1" x14ac:dyDescent="0.25">
      <c r="B4" s="31"/>
      <c r="C4" s="85">
        <f>'Overview, Notes &amp; Disclaimer'!H17</f>
        <v>0</v>
      </c>
      <c r="D4" s="86"/>
      <c r="E4" s="86"/>
      <c r="F4" s="86"/>
      <c r="G4" s="86"/>
      <c r="H4" s="86"/>
      <c r="I4" s="86"/>
      <c r="J4" s="86"/>
      <c r="K4" s="87"/>
      <c r="M4" s="40"/>
      <c r="N4" s="40"/>
      <c r="P4" s="10"/>
      <c r="Q4" s="10"/>
      <c r="R4" s="10"/>
      <c r="S4" s="10"/>
      <c r="T4" s="10"/>
      <c r="U4" s="10"/>
      <c r="V4" s="10"/>
    </row>
    <row r="5" spans="2:22" ht="15" customHeight="1" x14ac:dyDescent="0.25">
      <c r="B5" s="75" t="s">
        <v>9</v>
      </c>
      <c r="C5" s="76" t="s">
        <v>36</v>
      </c>
      <c r="D5" s="75" t="s">
        <v>123</v>
      </c>
      <c r="E5" s="75" t="s">
        <v>122</v>
      </c>
      <c r="F5" s="75" t="s">
        <v>86</v>
      </c>
      <c r="G5" s="75" t="s">
        <v>118</v>
      </c>
      <c r="H5" s="75" t="s">
        <v>38</v>
      </c>
      <c r="I5" s="75" t="s">
        <v>18</v>
      </c>
      <c r="J5" s="75" t="s">
        <v>44</v>
      </c>
      <c r="K5" s="75" t="s">
        <v>119</v>
      </c>
      <c r="T5" s="10"/>
      <c r="U5" s="10"/>
      <c r="V5" s="10"/>
    </row>
    <row r="6" spans="2:22" ht="15" customHeight="1" x14ac:dyDescent="0.25">
      <c r="B6" s="73">
        <v>1</v>
      </c>
      <c r="C6" s="77">
        <f>IFERROR(IF($C$4="TEI0181_REV01",CALC_CONN_TEI0181_REV01!U6,),"---")</f>
        <v>0</v>
      </c>
      <c r="D6" s="73">
        <f>IFERROR(IF($C$4="TEI0181_REV01",CALC_CONN_TEI0181_REV01!D6,),"---")</f>
        <v>0</v>
      </c>
      <c r="E6" s="73">
        <f>IFERROR(IF($C$4="TEI0181_REV01",CALC_CONN_TEI0181_REV01!E6,),"---")</f>
        <v>0</v>
      </c>
      <c r="F6" s="73" t="str">
        <f>IFERROR(IF(VLOOKUP($D6&amp;"-"&amp;$E6,IF($C$4="TEI0181_REV01",CALC_CONN_TEI0181_REV01!$F:$I),4,0)="--","---",IF($C$4="TEI0181_REV01",CALC_CONN_TEI0181_REV01!$G6&amp; " --&gt; " &amp;CALC_CONN_TEI0181_REV01!$I6&amp; " --&gt; ")),"---")</f>
        <v>---</v>
      </c>
      <c r="G6" s="73" t="str">
        <f>IFERROR(IF(VLOOKUP($D6&amp;"-"&amp;$E6,IF($C$4="TEI0181_REV01",CALC_CONN_TEI0181_REV01!$F:$H),3,0)="--",VLOOKUP($D6&amp;"-"&amp;$E6,IF($C$4="TEI0181_REV01",CALC_CONN_TEI0181_REV01!$F:$H),2,0),VLOOKUP($D6&amp;"-"&amp;$E6,IF($C$4="TEI0181_REV01",CALC_CONN_TEI0181_REV01!$F:$H),3,0)),"---")</f>
        <v>---</v>
      </c>
      <c r="H6" s="73" t="str">
        <f>IFERROR(VLOOKUP(G6,IF($C$4="TEI0181_REV01",CALC_CONN_TEI0181_REV01!$G:$T),14,0),"---")</f>
        <v>---</v>
      </c>
      <c r="I6" s="73" t="str">
        <f>IFERROR(VLOOKUP(G6,IF($C$4="TEI0181_REV01",CALC_CONN_TEI0181_REV01!$H:$X),16,0),"---")</f>
        <v>---</v>
      </c>
      <c r="J6" s="72" t="str">
        <f>IFERROR(VLOOKUP(G6,IF($C$4="TEI0181_REV01",CALC_CONN_TEI0181_REV01!$H:$X),17,0),"---")</f>
        <v>---</v>
      </c>
      <c r="K6" s="78" t="str">
        <f>IFERROR(VLOOKUP($D6&amp;"-"&amp;$E6,IF($C$4="TEI0181_REV01",CALC_CONN_TEI0181_REV01!$F:$K,"???"),6,0),"---")</f>
        <v>---</v>
      </c>
      <c r="T6" s="10"/>
      <c r="U6" s="10"/>
      <c r="V6" s="10"/>
    </row>
    <row r="7" spans="2:22" ht="15" customHeight="1" x14ac:dyDescent="0.25">
      <c r="B7" s="73">
        <f>B6+1</f>
        <v>2</v>
      </c>
      <c r="C7" s="77">
        <f>IFERROR(IF($C$4="TEI0181_REV01",CALC_CONN_TEI0181_REV01!U7,),"---")</f>
        <v>0</v>
      </c>
      <c r="D7" s="73">
        <f>IFERROR(IF($C$4="TEI0181_REV01",CALC_CONN_TEI0181_REV01!D7,),"---")</f>
        <v>0</v>
      </c>
      <c r="E7" s="73">
        <f>IFERROR(IF($C$4="TEI0181_REV01",CALC_CONN_TEI0181_REV01!E7,),"---")</f>
        <v>0</v>
      </c>
      <c r="F7" s="73" t="str">
        <f>IFERROR(IF(VLOOKUP($D7&amp;"-"&amp;$E7,IF($C$4="TEI0181_REV01",CALC_CONN_TEI0181_REV01!$F:$I),4,0)="--","---",IF($C$4="TEI0181_REV01",CALC_CONN_TEI0181_REV01!$G7&amp; " --&gt; " &amp;CALC_CONN_TEI0181_REV01!$I7&amp; " --&gt; ")),"---")</f>
        <v>---</v>
      </c>
      <c r="G7" s="73" t="str">
        <f>IFERROR(IF(VLOOKUP($D7&amp;"-"&amp;$E7,IF($C$4="TEI0181_REV01",CALC_CONN_TEI0181_REV01!$F:$H),3,0)="--",VLOOKUP($D7&amp;"-"&amp;$E7,IF($C$4="TEI0181_REV01",CALC_CONN_TEI0181_REV01!$F:$H),2,0),VLOOKUP($D7&amp;"-"&amp;$E7,IF($C$4="TEI0181_REV01",CALC_CONN_TEI0181_REV01!$F:$H),3,0)),"---")</f>
        <v>---</v>
      </c>
      <c r="H7" s="73" t="str">
        <f>IFERROR(VLOOKUP(G7,IF($C$4="TEI0181_REV01",CALC_CONN_TEI0181_REV01!$G:$T),14,0),"---")</f>
        <v>---</v>
      </c>
      <c r="I7" s="73" t="str">
        <f>IFERROR(VLOOKUP(G7,IF($C$4="TEI0181_REV01",CALC_CONN_TEI0181_REV01!$H:$X),16,0),"---")</f>
        <v>---</v>
      </c>
      <c r="J7" s="72" t="str">
        <f>IFERROR(VLOOKUP(G7,IF($C$4="TEI0181_REV01",CALC_CONN_TEI0181_REV01!$H:$X),17,0),"---")</f>
        <v>---</v>
      </c>
      <c r="K7" s="78" t="str">
        <f>IFERROR(VLOOKUP($D7&amp;"-"&amp;$E7,IF($C$4="TEI0181_REV01",CALC_CONN_TEI0181_REV01!$F:$K,"???"),6,0),"---")</f>
        <v>---</v>
      </c>
    </row>
    <row r="8" spans="2:22" ht="15" customHeight="1" x14ac:dyDescent="0.25">
      <c r="B8" s="73">
        <f t="shared" ref="B8:B71" si="0">B7+1</f>
        <v>3</v>
      </c>
      <c r="C8" s="77">
        <f>IFERROR(IF($C$4="TEI0181_REV01",CALC_CONN_TEI0181_REV01!U8,),"---")</f>
        <v>0</v>
      </c>
      <c r="D8" s="73">
        <f>IFERROR(IF($C$4="TEI0181_REV01",CALC_CONN_TEI0181_REV01!D8,),"---")</f>
        <v>0</v>
      </c>
      <c r="E8" s="73">
        <f>IFERROR(IF($C$4="TEI0181_REV01",CALC_CONN_TEI0181_REV01!E8,),"---")</f>
        <v>0</v>
      </c>
      <c r="F8" s="73" t="str">
        <f>IFERROR(IF(VLOOKUP($D8&amp;"-"&amp;$E8,IF($C$4="TEI0181_REV01",CALC_CONN_TEI0181_REV01!$F:$I),4,0)="--","---",IF($C$4="TEI0181_REV01",CALC_CONN_TEI0181_REV01!$G8&amp; " --&gt; " &amp;CALC_CONN_TEI0181_REV01!$I8&amp; " --&gt; ")),"---")</f>
        <v>---</v>
      </c>
      <c r="G8" s="73" t="str">
        <f>IFERROR(IF(VLOOKUP($D8&amp;"-"&amp;$E8,IF($C$4="TEI0181_REV01",CALC_CONN_TEI0181_REV01!$F:$H),3,0)="--",VLOOKUP($D8&amp;"-"&amp;$E8,IF($C$4="TEI0181_REV01",CALC_CONN_TEI0181_REV01!$F:$H),2,0),VLOOKUP($D8&amp;"-"&amp;$E8,IF($C$4="TEI0181_REV01",CALC_CONN_TEI0181_REV01!$F:$H),3,0)),"---")</f>
        <v>---</v>
      </c>
      <c r="H8" s="73" t="str">
        <f>IFERROR(VLOOKUP(G8,IF($C$4="TEI0181_REV01",CALC_CONN_TEI0181_REV01!$G:$T),14,0),"---")</f>
        <v>---</v>
      </c>
      <c r="I8" s="73" t="str">
        <f>IFERROR(VLOOKUP(G8,IF($C$4="TEI0181_REV01",CALC_CONN_TEI0181_REV01!$H:$X),16,0),"---")</f>
        <v>---</v>
      </c>
      <c r="J8" s="72" t="str">
        <f>IFERROR(VLOOKUP(G8,IF($C$4="TEI0181_REV01",CALC_CONN_TEI0181_REV01!$H:$X),17,0),"---")</f>
        <v>---</v>
      </c>
      <c r="K8" s="78" t="str">
        <f>IFERROR(VLOOKUP($D8&amp;"-"&amp;$E8,IF($C$4="TEI0181_REV01",CALC_CONN_TEI0181_REV01!$F:$K,"???"),6,0),"---")</f>
        <v>---</v>
      </c>
    </row>
    <row r="9" spans="2:22" ht="15" customHeight="1" x14ac:dyDescent="0.25">
      <c r="B9" s="73">
        <f t="shared" si="0"/>
        <v>4</v>
      </c>
      <c r="C9" s="77">
        <f>IFERROR(IF($C$4="TEI0181_REV01",CALC_CONN_TEI0181_REV01!U9,),"---")</f>
        <v>0</v>
      </c>
      <c r="D9" s="73">
        <f>IFERROR(IF($C$4="TEI0181_REV01",CALC_CONN_TEI0181_REV01!D9,),"---")</f>
        <v>0</v>
      </c>
      <c r="E9" s="73">
        <f>IFERROR(IF($C$4="TEI0181_REV01",CALC_CONN_TEI0181_REV01!E9,),"---")</f>
        <v>0</v>
      </c>
      <c r="F9" s="73" t="str">
        <f>IFERROR(IF(VLOOKUP($D9&amp;"-"&amp;$E9,IF($C$4="TEI0181_REV01",CALC_CONN_TEI0181_REV01!$F:$I),4,0)="--","---",IF($C$4="TEI0181_REV01",CALC_CONN_TEI0181_REV01!$G9&amp; " --&gt; " &amp;CALC_CONN_TEI0181_REV01!$I9&amp; " --&gt; ")),"---")</f>
        <v>---</v>
      </c>
      <c r="G9" s="73" t="str">
        <f>IFERROR(IF(VLOOKUP($D9&amp;"-"&amp;$E9,IF($C$4="TEI0181_REV01",CALC_CONN_TEI0181_REV01!$F:$H),3,0)="--",VLOOKUP($D9&amp;"-"&amp;$E9,IF($C$4="TEI0181_REV01",CALC_CONN_TEI0181_REV01!$F:$H),2,0),VLOOKUP($D9&amp;"-"&amp;$E9,IF($C$4="TEI0181_REV01",CALC_CONN_TEI0181_REV01!$F:$H),3,0)),"---")</f>
        <v>---</v>
      </c>
      <c r="H9" s="73" t="str">
        <f>IFERROR(VLOOKUP(G9,IF($C$4="TEI0181_REV01",CALC_CONN_TEI0181_REV01!$G:$T),14,0),"---")</f>
        <v>---</v>
      </c>
      <c r="I9" s="73" t="str">
        <f>IFERROR(VLOOKUP(G9,IF($C$4="TEI0181_REV01",CALC_CONN_TEI0181_REV01!$H:$X),16,0),"---")</f>
        <v>---</v>
      </c>
      <c r="J9" s="72" t="str">
        <f>IFERROR(VLOOKUP(G9,IF($C$4="TEI0181_REV01",CALC_CONN_TEI0181_REV01!$H:$X),17,0),"---")</f>
        <v>---</v>
      </c>
      <c r="K9" s="78" t="str">
        <f>IFERROR(VLOOKUP($D9&amp;"-"&amp;$E9,IF($C$4="TEI0181_REV01",CALC_CONN_TEI0181_REV01!$F:$K,"???"),6,0),"---")</f>
        <v>---</v>
      </c>
    </row>
    <row r="10" spans="2:22" ht="15" customHeight="1" x14ac:dyDescent="0.25">
      <c r="B10" s="73">
        <f t="shared" si="0"/>
        <v>5</v>
      </c>
      <c r="C10" s="77">
        <f>IFERROR(IF($C$4="TEI0181_REV01",CALC_CONN_TEI0181_REV01!U10,),"---")</f>
        <v>0</v>
      </c>
      <c r="D10" s="73">
        <f>IFERROR(IF($C$4="TEI0181_REV01",CALC_CONN_TEI0181_REV01!D10,),"---")</f>
        <v>0</v>
      </c>
      <c r="E10" s="73">
        <f>IFERROR(IF($C$4="TEI0181_REV01",CALC_CONN_TEI0181_REV01!E10,),"---")</f>
        <v>0</v>
      </c>
      <c r="F10" s="73" t="str">
        <f>IFERROR(IF(VLOOKUP($D10&amp;"-"&amp;$E10,IF($C$4="TEI0181_REV01",CALC_CONN_TEI0181_REV01!$F:$I),4,0)="--","---",IF($C$4="TEI0181_REV01",CALC_CONN_TEI0181_REV01!$G10&amp; " --&gt; " &amp;CALC_CONN_TEI0181_REV01!$I10&amp; " --&gt; ")),"---")</f>
        <v>---</v>
      </c>
      <c r="G10" s="73" t="str">
        <f>IFERROR(IF(VLOOKUP($D10&amp;"-"&amp;$E10,IF($C$4="TEI0181_REV01",CALC_CONN_TEI0181_REV01!$F:$H),3,0)="--",VLOOKUP($D10&amp;"-"&amp;$E10,IF($C$4="TEI0181_REV01",CALC_CONN_TEI0181_REV01!$F:$H),2,0),VLOOKUP($D10&amp;"-"&amp;$E10,IF($C$4="TEI0181_REV01",CALC_CONN_TEI0181_REV01!$F:$H),3,0)),"---")</f>
        <v>---</v>
      </c>
      <c r="H10" s="73" t="str">
        <f>IFERROR(VLOOKUP(G10,IF($C$4="TEI0181_REV01",CALC_CONN_TEI0181_REV01!$G:$T),14,0),"---")</f>
        <v>---</v>
      </c>
      <c r="I10" s="73" t="str">
        <f>IFERROR(VLOOKUP(G10,IF($C$4="TEI0181_REV01",CALC_CONN_TEI0181_REV01!$H:$X),16,0),"---")</f>
        <v>---</v>
      </c>
      <c r="J10" s="72" t="str">
        <f>IFERROR(VLOOKUP(G10,IF($C$4="TEI0181_REV01",CALC_CONN_TEI0181_REV01!$H:$X),17,0),"---")</f>
        <v>---</v>
      </c>
      <c r="K10" s="78" t="str">
        <f>IFERROR(VLOOKUP($D10&amp;"-"&amp;$E10,IF($C$4="TEI0181_REV01",CALC_CONN_TEI0181_REV01!$F:$K,"???"),6,0),"---")</f>
        <v>---</v>
      </c>
    </row>
    <row r="11" spans="2:22" ht="15" customHeight="1" x14ac:dyDescent="0.25">
      <c r="B11" s="73">
        <f t="shared" si="0"/>
        <v>6</v>
      </c>
      <c r="C11" s="77">
        <f>IFERROR(IF($C$4="TEI0181_REV01",CALC_CONN_TEI0181_REV01!U11,),"---")</f>
        <v>0</v>
      </c>
      <c r="D11" s="73">
        <f>IFERROR(IF($C$4="TEI0181_REV01",CALC_CONN_TEI0181_REV01!D11,),"---")</f>
        <v>0</v>
      </c>
      <c r="E11" s="73">
        <f>IFERROR(IF($C$4="TEI0181_REV01",CALC_CONN_TEI0181_REV01!E11,),"---")</f>
        <v>0</v>
      </c>
      <c r="F11" s="73" t="str">
        <f>IFERROR(IF(VLOOKUP($D11&amp;"-"&amp;$E11,IF($C$4="TEI0181_REV01",CALC_CONN_TEI0181_REV01!$F:$I),4,0)="--","---",IF($C$4="TEI0181_REV01",CALC_CONN_TEI0181_REV01!$G11&amp; " --&gt; " &amp;CALC_CONN_TEI0181_REV01!$I11&amp; " --&gt; ")),"---")</f>
        <v>---</v>
      </c>
      <c r="G11" s="73" t="str">
        <f>IFERROR(IF(VLOOKUP($D11&amp;"-"&amp;$E11,IF($C$4="TEI0181_REV01",CALC_CONN_TEI0181_REV01!$F:$H),3,0)="--",VLOOKUP($D11&amp;"-"&amp;$E11,IF($C$4="TEI0181_REV01",CALC_CONN_TEI0181_REV01!$F:$H),2,0),VLOOKUP($D11&amp;"-"&amp;$E11,IF($C$4="TEI0181_REV01",CALC_CONN_TEI0181_REV01!$F:$H),3,0)),"---")</f>
        <v>---</v>
      </c>
      <c r="H11" s="73" t="str">
        <f>IFERROR(VLOOKUP(G11,IF($C$4="TEI0181_REV01",CALC_CONN_TEI0181_REV01!$G:$T),14,0),"---")</f>
        <v>---</v>
      </c>
      <c r="I11" s="73" t="str">
        <f>IFERROR(VLOOKUP(G11,IF($C$4="TEI0181_REV01",CALC_CONN_TEI0181_REV01!$H:$X),16,0),"---")</f>
        <v>---</v>
      </c>
      <c r="J11" s="72" t="str">
        <f>IFERROR(VLOOKUP(G11,IF($C$4="TEI0181_REV01",CALC_CONN_TEI0181_REV01!$H:$X),17,0),"---")</f>
        <v>---</v>
      </c>
      <c r="K11" s="78" t="str">
        <f>IFERROR(VLOOKUP($D11&amp;"-"&amp;$E11,IF($C$4="TEI0181_REV01",CALC_CONN_TEI0181_REV01!$F:$K,"???"),6,0),"---")</f>
        <v>---</v>
      </c>
    </row>
    <row r="12" spans="2:22" ht="15" customHeight="1" x14ac:dyDescent="0.25">
      <c r="B12" s="73">
        <f t="shared" si="0"/>
        <v>7</v>
      </c>
      <c r="C12" s="77">
        <f>IFERROR(IF($C$4="TEI0181_REV01",CALC_CONN_TEI0181_REV01!U12,),"---")</f>
        <v>0</v>
      </c>
      <c r="D12" s="73">
        <f>IFERROR(IF($C$4="TEI0181_REV01",CALC_CONN_TEI0181_REV01!D12,),"---")</f>
        <v>0</v>
      </c>
      <c r="E12" s="73">
        <f>IFERROR(IF($C$4="TEI0181_REV01",CALC_CONN_TEI0181_REV01!E12,),"---")</f>
        <v>0</v>
      </c>
      <c r="F12" s="73" t="str">
        <f>IFERROR(IF(VLOOKUP($D12&amp;"-"&amp;$E12,IF($C$4="TEI0181_REV01",CALC_CONN_TEI0181_REV01!$F:$I),4,0)="--","---",IF($C$4="TEI0181_REV01",CALC_CONN_TEI0181_REV01!$G12&amp; " --&gt; " &amp;CALC_CONN_TEI0181_REV01!$I12&amp; " --&gt; ")),"---")</f>
        <v>---</v>
      </c>
      <c r="G12" s="73" t="str">
        <f>IFERROR(IF(VLOOKUP($D12&amp;"-"&amp;$E12,IF($C$4="TEI0181_REV01",CALC_CONN_TEI0181_REV01!$F:$H),3,0)="--",VLOOKUP($D12&amp;"-"&amp;$E12,IF($C$4="TEI0181_REV01",CALC_CONN_TEI0181_REV01!$F:$H),2,0),VLOOKUP($D12&amp;"-"&amp;$E12,IF($C$4="TEI0181_REV01",CALC_CONN_TEI0181_REV01!$F:$H),3,0)),"---")</f>
        <v>---</v>
      </c>
      <c r="H12" s="73" t="str">
        <f>IFERROR(VLOOKUP(G12,IF($C$4="TEI0181_REV01",CALC_CONN_TEI0181_REV01!$G:$T),14,0),"---")</f>
        <v>---</v>
      </c>
      <c r="I12" s="73" t="str">
        <f>IFERROR(VLOOKUP(G12,IF($C$4="TEI0181_REV01",CALC_CONN_TEI0181_REV01!$H:$X),16,0),"---")</f>
        <v>---</v>
      </c>
      <c r="J12" s="72" t="str">
        <f>IFERROR(VLOOKUP(G12,IF($C$4="TEI0181_REV01",CALC_CONN_TEI0181_REV01!$H:$X),17,0),"---")</f>
        <v>---</v>
      </c>
      <c r="K12" s="78" t="str">
        <f>IFERROR(VLOOKUP($D12&amp;"-"&amp;$E12,IF($C$4="TEI0181_REV01",CALC_CONN_TEI0181_REV01!$F:$K,"???"),6,0),"---")</f>
        <v>---</v>
      </c>
    </row>
    <row r="13" spans="2:22" ht="15" customHeight="1" x14ac:dyDescent="0.25">
      <c r="B13" s="73">
        <f t="shared" si="0"/>
        <v>8</v>
      </c>
      <c r="C13" s="77">
        <f>IFERROR(IF($C$4="TEI0181_REV01",CALC_CONN_TEI0181_REV01!U13,),"---")</f>
        <v>0</v>
      </c>
      <c r="D13" s="73">
        <f>IFERROR(IF($C$4="TEI0181_REV01",CALC_CONN_TEI0181_REV01!D13,),"---")</f>
        <v>0</v>
      </c>
      <c r="E13" s="73">
        <f>IFERROR(IF($C$4="TEI0181_REV01",CALC_CONN_TEI0181_REV01!E13,),"---")</f>
        <v>0</v>
      </c>
      <c r="F13" s="73" t="str">
        <f>IFERROR(IF(VLOOKUP($D13&amp;"-"&amp;$E13,IF($C$4="TEI0181_REV01",CALC_CONN_TEI0181_REV01!$F:$I),4,0)="--","---",IF($C$4="TEI0181_REV01",CALC_CONN_TEI0181_REV01!$G13&amp; " --&gt; " &amp;CALC_CONN_TEI0181_REV01!$I13&amp; " --&gt; ")),"---")</f>
        <v>---</v>
      </c>
      <c r="G13" s="73" t="str">
        <f>IFERROR(IF(VLOOKUP($D13&amp;"-"&amp;$E13,IF($C$4="TEI0181_REV01",CALC_CONN_TEI0181_REV01!$F:$H),3,0)="--",VLOOKUP($D13&amp;"-"&amp;$E13,IF($C$4="TEI0181_REV01",CALC_CONN_TEI0181_REV01!$F:$H),2,0),VLOOKUP($D13&amp;"-"&amp;$E13,IF($C$4="TEI0181_REV01",CALC_CONN_TEI0181_REV01!$F:$H),3,0)),"---")</f>
        <v>---</v>
      </c>
      <c r="H13" s="73" t="str">
        <f>IFERROR(VLOOKUP(G13,IF($C$4="TEI0181_REV01",CALC_CONN_TEI0181_REV01!$G:$T),14,0),"---")</f>
        <v>---</v>
      </c>
      <c r="I13" s="73" t="str">
        <f>IFERROR(VLOOKUP(G13,IF($C$4="TEI0181_REV01",CALC_CONN_TEI0181_REV01!$H:$X),16,0),"---")</f>
        <v>---</v>
      </c>
      <c r="J13" s="72" t="str">
        <f>IFERROR(VLOOKUP(G13,IF($C$4="TEI0181_REV01",CALC_CONN_TEI0181_REV01!$H:$X),17,0),"---")</f>
        <v>---</v>
      </c>
      <c r="K13" s="78" t="str">
        <f>IFERROR(VLOOKUP($D13&amp;"-"&amp;$E13,IF($C$4="TEI0181_REV01",CALC_CONN_TEI0181_REV01!$F:$K,"???"),6,0),"---")</f>
        <v>---</v>
      </c>
    </row>
    <row r="14" spans="2:22" ht="15" customHeight="1" x14ac:dyDescent="0.25">
      <c r="B14" s="73">
        <f t="shared" si="0"/>
        <v>9</v>
      </c>
      <c r="C14" s="77">
        <f>IFERROR(IF($C$4="TEI0181_REV01",CALC_CONN_TEI0181_REV01!U14,),"---")</f>
        <v>0</v>
      </c>
      <c r="D14" s="73">
        <f>IFERROR(IF($C$4="TEI0181_REV01",CALC_CONN_TEI0181_REV01!D14,),"---")</f>
        <v>0</v>
      </c>
      <c r="E14" s="73">
        <f>IFERROR(IF($C$4="TEI0181_REV01",CALC_CONN_TEI0181_REV01!E14,),"---")</f>
        <v>0</v>
      </c>
      <c r="F14" s="73" t="str">
        <f>IFERROR(IF(VLOOKUP($D14&amp;"-"&amp;$E14,IF($C$4="TEI0181_REV01",CALC_CONN_TEI0181_REV01!$F:$I),4,0)="--","---",IF($C$4="TEI0181_REV01",CALC_CONN_TEI0181_REV01!$G14&amp; " --&gt; " &amp;CALC_CONN_TEI0181_REV01!$I14&amp; " --&gt; ")),"---")</f>
        <v>---</v>
      </c>
      <c r="G14" s="73" t="str">
        <f>IFERROR(IF(VLOOKUP($D14&amp;"-"&amp;$E14,IF($C$4="TEI0181_REV01",CALC_CONN_TEI0181_REV01!$F:$H),3,0)="--",VLOOKUP($D14&amp;"-"&amp;$E14,IF($C$4="TEI0181_REV01",CALC_CONN_TEI0181_REV01!$F:$H),2,0),VLOOKUP($D14&amp;"-"&amp;$E14,IF($C$4="TEI0181_REV01",CALC_CONN_TEI0181_REV01!$F:$H),3,0)),"---")</f>
        <v>---</v>
      </c>
      <c r="H14" s="73" t="str">
        <f>IFERROR(VLOOKUP(G14,IF($C$4="TEI0181_REV01",CALC_CONN_TEI0181_REV01!$G:$T),14,0),"---")</f>
        <v>---</v>
      </c>
      <c r="I14" s="73" t="str">
        <f>IFERROR(VLOOKUP(G14,IF($C$4="TEI0181_REV01",CALC_CONN_TEI0181_REV01!$H:$X),16,0),"---")</f>
        <v>---</v>
      </c>
      <c r="J14" s="72" t="str">
        <f>IFERROR(VLOOKUP(G14,IF($C$4="TEI0181_REV01",CALC_CONN_TEI0181_REV01!$H:$X),17,0),"---")</f>
        <v>---</v>
      </c>
      <c r="K14" s="78" t="str">
        <f>IFERROR(VLOOKUP($D14&amp;"-"&amp;$E14,IF($C$4="TEI0181_REV01",CALC_CONN_TEI0181_REV01!$F:$K,"???"),6,0),"---")</f>
        <v>---</v>
      </c>
    </row>
    <row r="15" spans="2:22" ht="15" customHeight="1" x14ac:dyDescent="0.25">
      <c r="B15" s="73">
        <f t="shared" si="0"/>
        <v>10</v>
      </c>
      <c r="C15" s="77">
        <f>IFERROR(IF($C$4="TEI0181_REV01",CALC_CONN_TEI0181_REV01!U15,),"---")</f>
        <v>0</v>
      </c>
      <c r="D15" s="73">
        <f>IFERROR(IF($C$4="TEI0181_REV01",CALC_CONN_TEI0181_REV01!D15,),"---")</f>
        <v>0</v>
      </c>
      <c r="E15" s="73">
        <f>IFERROR(IF($C$4="TEI0181_REV01",CALC_CONN_TEI0181_REV01!E15,),"---")</f>
        <v>0</v>
      </c>
      <c r="F15" s="73" t="str">
        <f>IFERROR(IF(VLOOKUP($D15&amp;"-"&amp;$E15,IF($C$4="TEI0181_REV01",CALC_CONN_TEI0181_REV01!$F:$I),4,0)="--","---",IF($C$4="TEI0181_REV01",CALC_CONN_TEI0181_REV01!$G15&amp; " --&gt; " &amp;CALC_CONN_TEI0181_REV01!$I15&amp; " --&gt; ")),"---")</f>
        <v>---</v>
      </c>
      <c r="G15" s="73" t="str">
        <f>IFERROR(IF(VLOOKUP($D15&amp;"-"&amp;$E15,IF($C$4="TEI0181_REV01",CALC_CONN_TEI0181_REV01!$F:$H),3,0)="--",VLOOKUP($D15&amp;"-"&amp;$E15,IF($C$4="TEI0181_REV01",CALC_CONN_TEI0181_REV01!$F:$H),2,0),VLOOKUP($D15&amp;"-"&amp;$E15,IF($C$4="TEI0181_REV01",CALC_CONN_TEI0181_REV01!$F:$H),3,0)),"---")</f>
        <v>---</v>
      </c>
      <c r="H15" s="73" t="str">
        <f>IFERROR(VLOOKUP(G15,IF($C$4="TEI0181_REV01",CALC_CONN_TEI0181_REV01!$G:$T),14,0),"---")</f>
        <v>---</v>
      </c>
      <c r="I15" s="73" t="str">
        <f>IFERROR(VLOOKUP(G15,IF($C$4="TEI0181_REV01",CALC_CONN_TEI0181_REV01!$H:$X),16,0),"---")</f>
        <v>---</v>
      </c>
      <c r="J15" s="72" t="str">
        <f>IFERROR(VLOOKUP(G15,IF($C$4="TEI0181_REV01",CALC_CONN_TEI0181_REV01!$H:$X),17,0),"---")</f>
        <v>---</v>
      </c>
      <c r="K15" s="78" t="str">
        <f>IFERROR(VLOOKUP($D15&amp;"-"&amp;$E15,IF($C$4="TEI0181_REV01",CALC_CONN_TEI0181_REV01!$F:$K,"???"),6,0),"---")</f>
        <v>---</v>
      </c>
    </row>
    <row r="16" spans="2:22" ht="15" customHeight="1" x14ac:dyDescent="0.25">
      <c r="B16" s="73">
        <f t="shared" si="0"/>
        <v>11</v>
      </c>
      <c r="C16" s="77">
        <f>IFERROR(IF($C$4="TEI0181_REV01",CALC_CONN_TEI0181_REV01!U16,),"---")</f>
        <v>0</v>
      </c>
      <c r="D16" s="73">
        <f>IFERROR(IF($C$4="TEI0181_REV01",CALC_CONN_TEI0181_REV01!D16,),"---")</f>
        <v>0</v>
      </c>
      <c r="E16" s="73">
        <f>IFERROR(IF($C$4="TEI0181_REV01",CALC_CONN_TEI0181_REV01!E16,),"---")</f>
        <v>0</v>
      </c>
      <c r="F16" s="73" t="str">
        <f>IFERROR(IF(VLOOKUP($D16&amp;"-"&amp;$E16,IF($C$4="TEI0181_REV01",CALC_CONN_TEI0181_REV01!$F:$I),4,0)="--","---",IF($C$4="TEI0181_REV01",CALC_CONN_TEI0181_REV01!$G16&amp; " --&gt; " &amp;CALC_CONN_TEI0181_REV01!$I16&amp; " --&gt; ")),"---")</f>
        <v>---</v>
      </c>
      <c r="G16" s="73" t="str">
        <f>IFERROR(IF(VLOOKUP($D16&amp;"-"&amp;$E16,IF($C$4="TEI0181_REV01",CALC_CONN_TEI0181_REV01!$F:$H),3,0)="--",VLOOKUP($D16&amp;"-"&amp;$E16,IF($C$4="TEI0181_REV01",CALC_CONN_TEI0181_REV01!$F:$H),2,0),VLOOKUP($D16&amp;"-"&amp;$E16,IF($C$4="TEI0181_REV01",CALC_CONN_TEI0181_REV01!$F:$H),3,0)),"---")</f>
        <v>---</v>
      </c>
      <c r="H16" s="73" t="str">
        <f>IFERROR(VLOOKUP(G16,IF($C$4="TEI0181_REV01",CALC_CONN_TEI0181_REV01!$G:$T),14,0),"---")</f>
        <v>---</v>
      </c>
      <c r="I16" s="73" t="str">
        <f>IFERROR(VLOOKUP(G16,IF($C$4="TEI0181_REV01",CALC_CONN_TEI0181_REV01!$H:$X),16,0),"---")</f>
        <v>---</v>
      </c>
      <c r="J16" s="72" t="str">
        <f>IFERROR(VLOOKUP(G16,IF($C$4="TEI0181_REV01",CALC_CONN_TEI0181_REV01!$H:$X),17,0),"---")</f>
        <v>---</v>
      </c>
      <c r="K16" s="78" t="str">
        <f>IFERROR(VLOOKUP($D16&amp;"-"&amp;$E16,IF($C$4="TEI0181_REV01",CALC_CONN_TEI0181_REV01!$F:$K,"???"),6,0),"---")</f>
        <v>---</v>
      </c>
    </row>
    <row r="17" spans="2:11" ht="15" customHeight="1" x14ac:dyDescent="0.25">
      <c r="B17" s="73">
        <f t="shared" si="0"/>
        <v>12</v>
      </c>
      <c r="C17" s="77">
        <f>IFERROR(IF($C$4="TEI0181_REV01",CALC_CONN_TEI0181_REV01!U17,),"---")</f>
        <v>0</v>
      </c>
      <c r="D17" s="73">
        <f>IFERROR(IF($C$4="TEI0181_REV01",CALC_CONN_TEI0181_REV01!D17,),"---")</f>
        <v>0</v>
      </c>
      <c r="E17" s="73">
        <f>IFERROR(IF($C$4="TEI0181_REV01",CALC_CONN_TEI0181_REV01!E17,),"---")</f>
        <v>0</v>
      </c>
      <c r="F17" s="73" t="str">
        <f>IFERROR(IF(VLOOKUP($D17&amp;"-"&amp;$E17,IF($C$4="TEI0181_REV01",CALC_CONN_TEI0181_REV01!$F:$I),4,0)="--","---",IF($C$4="TEI0181_REV01",CALC_CONN_TEI0181_REV01!$G17&amp; " --&gt; " &amp;CALC_CONN_TEI0181_REV01!$I17&amp; " --&gt; ")),"---")</f>
        <v>---</v>
      </c>
      <c r="G17" s="73" t="str">
        <f>IFERROR(IF(VLOOKUP($D17&amp;"-"&amp;$E17,IF($C$4="TEI0181_REV01",CALC_CONN_TEI0181_REV01!$F:$H),3,0)="--",VLOOKUP($D17&amp;"-"&amp;$E17,IF($C$4="TEI0181_REV01",CALC_CONN_TEI0181_REV01!$F:$H),2,0),VLOOKUP($D17&amp;"-"&amp;$E17,IF($C$4="TEI0181_REV01",CALC_CONN_TEI0181_REV01!$F:$H),3,0)),"---")</f>
        <v>---</v>
      </c>
      <c r="H17" s="73" t="str">
        <f>IFERROR(VLOOKUP(G17,IF($C$4="TEI0181_REV01",CALC_CONN_TEI0181_REV01!$G:$T),14,0),"---")</f>
        <v>---</v>
      </c>
      <c r="I17" s="73" t="str">
        <f>IFERROR(VLOOKUP(G17,IF($C$4="TEI0181_REV01",CALC_CONN_TEI0181_REV01!$H:$X),16,0),"---")</f>
        <v>---</v>
      </c>
      <c r="J17" s="72" t="str">
        <f>IFERROR(VLOOKUP(G17,IF($C$4="TEI0181_REV01",CALC_CONN_TEI0181_REV01!$H:$X),17,0),"---")</f>
        <v>---</v>
      </c>
      <c r="K17" s="78" t="str">
        <f>IFERROR(VLOOKUP($D17&amp;"-"&amp;$E17,IF($C$4="TEI0181_REV01",CALC_CONN_TEI0181_REV01!$F:$K,"???"),6,0),"---")</f>
        <v>---</v>
      </c>
    </row>
    <row r="18" spans="2:11" ht="15" customHeight="1" x14ac:dyDescent="0.25">
      <c r="B18" s="73">
        <f t="shared" si="0"/>
        <v>13</v>
      </c>
      <c r="C18" s="77">
        <f>IFERROR(IF($C$4="TEI0181_REV01",CALC_CONN_TEI0181_REV01!U18,),"---")</f>
        <v>0</v>
      </c>
      <c r="D18" s="73">
        <f>IFERROR(IF($C$4="TEI0181_REV01",CALC_CONN_TEI0181_REV01!D18,),"---")</f>
        <v>0</v>
      </c>
      <c r="E18" s="73">
        <f>IFERROR(IF($C$4="TEI0181_REV01",CALC_CONN_TEI0181_REV01!E18,),"---")</f>
        <v>0</v>
      </c>
      <c r="F18" s="73" t="str">
        <f>IFERROR(IF(VLOOKUP($D18&amp;"-"&amp;$E18,IF($C$4="TEI0181_REV01",CALC_CONN_TEI0181_REV01!$F:$I),4,0)="--","---",IF($C$4="TEI0181_REV01",CALC_CONN_TEI0181_REV01!$G18&amp; " --&gt; " &amp;CALC_CONN_TEI0181_REV01!$I18&amp; " --&gt; ")),"---")</f>
        <v>---</v>
      </c>
      <c r="G18" s="73" t="str">
        <f>IFERROR(IF(VLOOKUP($D18&amp;"-"&amp;$E18,IF($C$4="TEI0181_REV01",CALC_CONN_TEI0181_REV01!$F:$H),3,0)="--",VLOOKUP($D18&amp;"-"&amp;$E18,IF($C$4="TEI0181_REV01",CALC_CONN_TEI0181_REV01!$F:$H),2,0),VLOOKUP($D18&amp;"-"&amp;$E18,IF($C$4="TEI0181_REV01",CALC_CONN_TEI0181_REV01!$F:$H),3,0)),"---")</f>
        <v>---</v>
      </c>
      <c r="H18" s="73" t="str">
        <f>IFERROR(VLOOKUP(G18,IF($C$4="TEI0181_REV01",CALC_CONN_TEI0181_REV01!$G:$T),14,0),"---")</f>
        <v>---</v>
      </c>
      <c r="I18" s="73" t="str">
        <f>IFERROR(VLOOKUP(G18,IF($C$4="TEI0181_REV01",CALC_CONN_TEI0181_REV01!$H:$X),16,0),"---")</f>
        <v>---</v>
      </c>
      <c r="J18" s="72" t="str">
        <f>IFERROR(VLOOKUP(G18,IF($C$4="TEI0181_REV01",CALC_CONN_TEI0181_REV01!$H:$X),17,0),"---")</f>
        <v>---</v>
      </c>
      <c r="K18" s="78" t="str">
        <f>IFERROR(VLOOKUP($D18&amp;"-"&amp;$E18,IF($C$4="TEI0181_REV01",CALC_CONN_TEI0181_REV01!$F:$K,"???"),6,0),"---")</f>
        <v>---</v>
      </c>
    </row>
    <row r="19" spans="2:11" ht="15" customHeight="1" x14ac:dyDescent="0.25">
      <c r="B19" s="73">
        <f t="shared" si="0"/>
        <v>14</v>
      </c>
      <c r="C19" s="77">
        <f>IFERROR(IF($C$4="TEI0181_REV01",CALC_CONN_TEI0181_REV01!U19,),"---")</f>
        <v>0</v>
      </c>
      <c r="D19" s="73">
        <f>IFERROR(IF($C$4="TEI0181_REV01",CALC_CONN_TEI0181_REV01!D19,),"---")</f>
        <v>0</v>
      </c>
      <c r="E19" s="73">
        <f>IFERROR(IF($C$4="TEI0181_REV01",CALC_CONN_TEI0181_REV01!E19,),"---")</f>
        <v>0</v>
      </c>
      <c r="F19" s="73" t="str">
        <f>IFERROR(IF(VLOOKUP($D19&amp;"-"&amp;$E19,IF($C$4="TEI0181_REV01",CALC_CONN_TEI0181_REV01!$F:$I),4,0)="--","---",IF($C$4="TEI0181_REV01",CALC_CONN_TEI0181_REV01!$G19&amp; " --&gt; " &amp;CALC_CONN_TEI0181_REV01!$I19&amp; " --&gt; ")),"---")</f>
        <v>---</v>
      </c>
      <c r="G19" s="73" t="str">
        <f>IFERROR(IF(VLOOKUP($D19&amp;"-"&amp;$E19,IF($C$4="TEI0181_REV01",CALC_CONN_TEI0181_REV01!$F:$H),3,0)="--",VLOOKUP($D19&amp;"-"&amp;$E19,IF($C$4="TEI0181_REV01",CALC_CONN_TEI0181_REV01!$F:$H),2,0),VLOOKUP($D19&amp;"-"&amp;$E19,IF($C$4="TEI0181_REV01",CALC_CONN_TEI0181_REV01!$F:$H),3,0)),"---")</f>
        <v>---</v>
      </c>
      <c r="H19" s="73" t="str">
        <f>IFERROR(VLOOKUP(G19,IF($C$4="TEI0181_REV01",CALC_CONN_TEI0181_REV01!$G:$T),14,0),"---")</f>
        <v>---</v>
      </c>
      <c r="I19" s="73" t="str">
        <f>IFERROR(VLOOKUP(G19,IF($C$4="TEI0181_REV01",CALC_CONN_TEI0181_REV01!$H:$X),16,0),"---")</f>
        <v>---</v>
      </c>
      <c r="J19" s="72" t="str">
        <f>IFERROR(VLOOKUP(G19,IF($C$4="TEI0181_REV01",CALC_CONN_TEI0181_REV01!$H:$X),17,0),"---")</f>
        <v>---</v>
      </c>
      <c r="K19" s="78" t="str">
        <f>IFERROR(VLOOKUP($D19&amp;"-"&amp;$E19,IF($C$4="TEI0181_REV01",CALC_CONN_TEI0181_REV01!$F:$K,"???"),6,0),"---")</f>
        <v>---</v>
      </c>
    </row>
    <row r="20" spans="2:11" ht="15" customHeight="1" x14ac:dyDescent="0.25">
      <c r="B20" s="73">
        <f t="shared" si="0"/>
        <v>15</v>
      </c>
      <c r="C20" s="77">
        <f>IFERROR(IF($C$4="TEI0181_REV01",CALC_CONN_TEI0181_REV01!U20,),"---")</f>
        <v>0</v>
      </c>
      <c r="D20" s="73">
        <f>IFERROR(IF($C$4="TEI0181_REV01",CALC_CONN_TEI0181_REV01!D20,),"---")</f>
        <v>0</v>
      </c>
      <c r="E20" s="73">
        <f>IFERROR(IF($C$4="TEI0181_REV01",CALC_CONN_TEI0181_REV01!E20,),"---")</f>
        <v>0</v>
      </c>
      <c r="F20" s="73" t="str">
        <f>IFERROR(IF(VLOOKUP($D20&amp;"-"&amp;$E20,IF($C$4="TEI0181_REV01",CALC_CONN_TEI0181_REV01!$F:$I),4,0)="--","---",IF($C$4="TEI0181_REV01",CALC_CONN_TEI0181_REV01!$G20&amp; " --&gt; " &amp;CALC_CONN_TEI0181_REV01!$I20&amp; " --&gt; ")),"---")</f>
        <v>---</v>
      </c>
      <c r="G20" s="73" t="str">
        <f>IFERROR(IF(VLOOKUP($D20&amp;"-"&amp;$E20,IF($C$4="TEI0181_REV01",CALC_CONN_TEI0181_REV01!$F:$H),3,0)="--",VLOOKUP($D20&amp;"-"&amp;$E20,IF($C$4="TEI0181_REV01",CALC_CONN_TEI0181_REV01!$F:$H),2,0),VLOOKUP($D20&amp;"-"&amp;$E20,IF($C$4="TEI0181_REV01",CALC_CONN_TEI0181_REV01!$F:$H),3,0)),"---")</f>
        <v>---</v>
      </c>
      <c r="H20" s="73" t="str">
        <f>IFERROR(VLOOKUP(G20,IF($C$4="TEI0181_REV01",CALC_CONN_TEI0181_REV01!$G:$T),14,0),"---")</f>
        <v>---</v>
      </c>
      <c r="I20" s="73" t="str">
        <f>IFERROR(VLOOKUP(G20,IF($C$4="TEI0181_REV01",CALC_CONN_TEI0181_REV01!$H:$X),16,0),"---")</f>
        <v>---</v>
      </c>
      <c r="J20" s="72" t="str">
        <f>IFERROR(VLOOKUP(G20,IF($C$4="TEI0181_REV01",CALC_CONN_TEI0181_REV01!$H:$X),17,0),"---")</f>
        <v>---</v>
      </c>
      <c r="K20" s="78" t="str">
        <f>IFERROR(VLOOKUP($D20&amp;"-"&amp;$E20,IF($C$4="TEI0181_REV01",CALC_CONN_TEI0181_REV01!$F:$K,"???"),6,0),"---")</f>
        <v>---</v>
      </c>
    </row>
    <row r="21" spans="2:11" ht="15" customHeight="1" x14ac:dyDescent="0.25">
      <c r="B21" s="73">
        <f t="shared" si="0"/>
        <v>16</v>
      </c>
      <c r="C21" s="77">
        <f>IFERROR(IF($C$4="TEI0181_REV01",CALC_CONN_TEI0181_REV01!U21,),"---")</f>
        <v>0</v>
      </c>
      <c r="D21" s="73">
        <f>IFERROR(IF($C$4="TEI0181_REV01",CALC_CONN_TEI0181_REV01!D21,),"---")</f>
        <v>0</v>
      </c>
      <c r="E21" s="73">
        <f>IFERROR(IF($C$4="TEI0181_REV01",CALC_CONN_TEI0181_REV01!E21,),"---")</f>
        <v>0</v>
      </c>
      <c r="F21" s="73" t="str">
        <f>IFERROR(IF(VLOOKUP($D21&amp;"-"&amp;$E21,IF($C$4="TEI0181_REV01",CALC_CONN_TEI0181_REV01!$F:$I),4,0)="--","---",IF($C$4="TEI0181_REV01",CALC_CONN_TEI0181_REV01!$G21&amp; " --&gt; " &amp;CALC_CONN_TEI0181_REV01!$I21&amp; " --&gt; ")),"---")</f>
        <v>---</v>
      </c>
      <c r="G21" s="73" t="str">
        <f>IFERROR(IF(VLOOKUP($D21&amp;"-"&amp;$E21,IF($C$4="TEI0181_REV01",CALC_CONN_TEI0181_REV01!$F:$H),3,0)="--",VLOOKUP($D21&amp;"-"&amp;$E21,IF($C$4="TEI0181_REV01",CALC_CONN_TEI0181_REV01!$F:$H),2,0),VLOOKUP($D21&amp;"-"&amp;$E21,IF($C$4="TEI0181_REV01",CALC_CONN_TEI0181_REV01!$F:$H),3,0)),"---")</f>
        <v>---</v>
      </c>
      <c r="H21" s="73" t="str">
        <f>IFERROR(VLOOKUP(G21,IF($C$4="TEI0181_REV01",CALC_CONN_TEI0181_REV01!$G:$T),14,0),"---")</f>
        <v>---</v>
      </c>
      <c r="I21" s="73" t="str">
        <f>IFERROR(VLOOKUP(G21,IF($C$4="TEI0181_REV01",CALC_CONN_TEI0181_REV01!$H:$X),16,0),"---")</f>
        <v>---</v>
      </c>
      <c r="J21" s="72" t="str">
        <f>IFERROR(VLOOKUP(G21,IF($C$4="TEI0181_REV01",CALC_CONN_TEI0181_REV01!$H:$X),17,0),"---")</f>
        <v>---</v>
      </c>
      <c r="K21" s="78" t="str">
        <f>IFERROR(VLOOKUP($D21&amp;"-"&amp;$E21,IF($C$4="TEI0181_REV01",CALC_CONN_TEI0181_REV01!$F:$K,"???"),6,0),"---")</f>
        <v>---</v>
      </c>
    </row>
    <row r="22" spans="2:11" ht="15" customHeight="1" x14ac:dyDescent="0.25">
      <c r="B22" s="73">
        <f t="shared" si="0"/>
        <v>17</v>
      </c>
      <c r="C22" s="77">
        <f>IFERROR(IF($C$4="TEI0181_REV01",CALC_CONN_TEI0181_REV01!U22,),"---")</f>
        <v>0</v>
      </c>
      <c r="D22" s="73">
        <f>IFERROR(IF($C$4="TEI0181_REV01",CALC_CONN_TEI0181_REV01!D22,),"---")</f>
        <v>0</v>
      </c>
      <c r="E22" s="73">
        <f>IFERROR(IF($C$4="TEI0181_REV01",CALC_CONN_TEI0181_REV01!E22,),"---")</f>
        <v>0</v>
      </c>
      <c r="F22" s="73" t="str">
        <f>IFERROR(IF(VLOOKUP($D22&amp;"-"&amp;$E22,IF($C$4="TEI0181_REV01",CALC_CONN_TEI0181_REV01!$F:$I),4,0)="--","---",IF($C$4="TEI0181_REV01",CALC_CONN_TEI0181_REV01!$G22&amp; " --&gt; " &amp;CALC_CONN_TEI0181_REV01!$I22&amp; " --&gt; ")),"---")</f>
        <v>---</v>
      </c>
      <c r="G22" s="73" t="str">
        <f>IFERROR(IF(VLOOKUP($D22&amp;"-"&amp;$E22,IF($C$4="TEI0181_REV01",CALC_CONN_TEI0181_REV01!$F:$H),3,0)="--",VLOOKUP($D22&amp;"-"&amp;$E22,IF($C$4="TEI0181_REV01",CALC_CONN_TEI0181_REV01!$F:$H),2,0),VLOOKUP($D22&amp;"-"&amp;$E22,IF($C$4="TEI0181_REV01",CALC_CONN_TEI0181_REV01!$F:$H),3,0)),"---")</f>
        <v>---</v>
      </c>
      <c r="H22" s="73" t="str">
        <f>IFERROR(VLOOKUP(G22,IF($C$4="TEI0181_REV01",CALC_CONN_TEI0181_REV01!$G:$T),14,0),"---")</f>
        <v>---</v>
      </c>
      <c r="I22" s="73" t="str">
        <f>IFERROR(VLOOKUP(G22,IF($C$4="TEI0181_REV01",CALC_CONN_TEI0181_REV01!$H:$X),16,0),"---")</f>
        <v>---</v>
      </c>
      <c r="J22" s="72" t="str">
        <f>IFERROR(VLOOKUP(G22,IF($C$4="TEI0181_REV01",CALC_CONN_TEI0181_REV01!$H:$X),17,0),"---")</f>
        <v>---</v>
      </c>
      <c r="K22" s="78" t="str">
        <f>IFERROR(VLOOKUP($D22&amp;"-"&amp;$E22,IF($C$4="TEI0181_REV01",CALC_CONN_TEI0181_REV01!$F:$K,"???"),6,0),"---")</f>
        <v>---</v>
      </c>
    </row>
    <row r="23" spans="2:11" ht="15" customHeight="1" x14ac:dyDescent="0.25">
      <c r="B23" s="73">
        <f t="shared" si="0"/>
        <v>18</v>
      </c>
      <c r="C23" s="77">
        <f>IFERROR(IF($C$4="TEI0181_REV01",CALC_CONN_TEI0181_REV01!U23,),"---")</f>
        <v>0</v>
      </c>
      <c r="D23" s="73">
        <f>IFERROR(IF($C$4="TEI0181_REV01",CALC_CONN_TEI0181_REV01!D23,),"---")</f>
        <v>0</v>
      </c>
      <c r="E23" s="73">
        <f>IFERROR(IF($C$4="TEI0181_REV01",CALC_CONN_TEI0181_REV01!E23,),"---")</f>
        <v>0</v>
      </c>
      <c r="F23" s="73" t="str">
        <f>IFERROR(IF(VLOOKUP($D23&amp;"-"&amp;$E23,IF($C$4="TEI0181_REV01",CALC_CONN_TEI0181_REV01!$F:$I),4,0)="--","---",IF($C$4="TEI0181_REV01",CALC_CONN_TEI0181_REV01!$G23&amp; " --&gt; " &amp;CALC_CONN_TEI0181_REV01!$I23&amp; " --&gt; ")),"---")</f>
        <v>---</v>
      </c>
      <c r="G23" s="73" t="str">
        <f>IFERROR(IF(VLOOKUP($D23&amp;"-"&amp;$E23,IF($C$4="TEI0181_REV01",CALC_CONN_TEI0181_REV01!$F:$H),3,0)="--",VLOOKUP($D23&amp;"-"&amp;$E23,IF($C$4="TEI0181_REV01",CALC_CONN_TEI0181_REV01!$F:$H),2,0),VLOOKUP($D23&amp;"-"&amp;$E23,IF($C$4="TEI0181_REV01",CALC_CONN_TEI0181_REV01!$F:$H),3,0)),"---")</f>
        <v>---</v>
      </c>
      <c r="H23" s="73" t="str">
        <f>IFERROR(VLOOKUP(G23,IF($C$4="TEI0181_REV01",CALC_CONN_TEI0181_REV01!$G:$T),14,0),"---")</f>
        <v>---</v>
      </c>
      <c r="I23" s="73" t="str">
        <f>IFERROR(VLOOKUP(G23,IF($C$4="TEI0181_REV01",CALC_CONN_TEI0181_REV01!$H:$X),16,0),"---")</f>
        <v>---</v>
      </c>
      <c r="J23" s="72" t="str">
        <f>IFERROR(VLOOKUP(G23,IF($C$4="TEI0181_REV01",CALC_CONN_TEI0181_REV01!$H:$X),17,0),"---")</f>
        <v>---</v>
      </c>
      <c r="K23" s="78" t="str">
        <f>IFERROR(VLOOKUP($D23&amp;"-"&amp;$E23,IF($C$4="TEI0181_REV01",CALC_CONN_TEI0181_REV01!$F:$K,"???"),6,0),"---")</f>
        <v>---</v>
      </c>
    </row>
    <row r="24" spans="2:11" ht="15" customHeight="1" x14ac:dyDescent="0.25">
      <c r="B24" s="73">
        <f t="shared" si="0"/>
        <v>19</v>
      </c>
      <c r="C24" s="77">
        <f>IFERROR(IF($C$4="TEI0181_REV01",CALC_CONN_TEI0181_REV01!U24,),"---")</f>
        <v>0</v>
      </c>
      <c r="D24" s="73">
        <f>IFERROR(IF($C$4="TEI0181_REV01",CALC_CONN_TEI0181_REV01!D24,),"---")</f>
        <v>0</v>
      </c>
      <c r="E24" s="73">
        <f>IFERROR(IF($C$4="TEI0181_REV01",CALC_CONN_TEI0181_REV01!E24,),"---")</f>
        <v>0</v>
      </c>
      <c r="F24" s="73" t="str">
        <f>IFERROR(IF(VLOOKUP($D24&amp;"-"&amp;$E24,IF($C$4="TEI0181_REV01",CALC_CONN_TEI0181_REV01!$F:$I),4,0)="--","---",IF($C$4="TEI0181_REV01",CALC_CONN_TEI0181_REV01!$G24&amp; " --&gt; " &amp;CALC_CONN_TEI0181_REV01!$I24&amp; " --&gt; ")),"---")</f>
        <v>---</v>
      </c>
      <c r="G24" s="73" t="str">
        <f>IFERROR(IF(VLOOKUP($D24&amp;"-"&amp;$E24,IF($C$4="TEI0181_REV01",CALC_CONN_TEI0181_REV01!$F:$H),3,0)="--",VLOOKUP($D24&amp;"-"&amp;$E24,IF($C$4="TEI0181_REV01",CALC_CONN_TEI0181_REV01!$F:$H),2,0),VLOOKUP($D24&amp;"-"&amp;$E24,IF($C$4="TEI0181_REV01",CALC_CONN_TEI0181_REV01!$F:$H),3,0)),"---")</f>
        <v>---</v>
      </c>
      <c r="H24" s="73" t="str">
        <f>IFERROR(VLOOKUP(G24,IF($C$4="TEI0181_REV01",CALC_CONN_TEI0181_REV01!$G:$T),14,0),"---")</f>
        <v>---</v>
      </c>
      <c r="I24" s="73" t="str">
        <f>IFERROR(VLOOKUP(G24,IF($C$4="TEI0181_REV01",CALC_CONN_TEI0181_REV01!$H:$X),16,0),"---")</f>
        <v>---</v>
      </c>
      <c r="J24" s="72" t="str">
        <f>IFERROR(VLOOKUP(G24,IF($C$4="TEI0181_REV01",CALC_CONN_TEI0181_REV01!$H:$X),17,0),"---")</f>
        <v>---</v>
      </c>
      <c r="K24" s="78" t="str">
        <f>IFERROR(VLOOKUP($D24&amp;"-"&amp;$E24,IF($C$4="TEI0181_REV01",CALC_CONN_TEI0181_REV01!$F:$K,"???"),6,0),"---")</f>
        <v>---</v>
      </c>
    </row>
    <row r="25" spans="2:11" ht="15" customHeight="1" x14ac:dyDescent="0.25">
      <c r="B25" s="73">
        <f t="shared" si="0"/>
        <v>20</v>
      </c>
      <c r="C25" s="77">
        <f>IFERROR(IF($C$4="TEI0181_REV01",CALC_CONN_TEI0181_REV01!U25,),"---")</f>
        <v>0</v>
      </c>
      <c r="D25" s="73">
        <f>IFERROR(IF($C$4="TEI0181_REV01",CALC_CONN_TEI0181_REV01!D25,),"---")</f>
        <v>0</v>
      </c>
      <c r="E25" s="73">
        <f>IFERROR(IF($C$4="TEI0181_REV01",CALC_CONN_TEI0181_REV01!E25,),"---")</f>
        <v>0</v>
      </c>
      <c r="F25" s="73" t="str">
        <f>IFERROR(IF(VLOOKUP($D25&amp;"-"&amp;$E25,IF($C$4="TEI0181_REV01",CALC_CONN_TEI0181_REV01!$F:$I),4,0)="--","---",IF($C$4="TEI0181_REV01",CALC_CONN_TEI0181_REV01!$G25&amp; " --&gt; " &amp;CALC_CONN_TEI0181_REV01!$I25&amp; " --&gt; ")),"---")</f>
        <v>---</v>
      </c>
      <c r="G25" s="73" t="str">
        <f>IFERROR(IF(VLOOKUP($D25&amp;"-"&amp;$E25,IF($C$4="TEI0181_REV01",CALC_CONN_TEI0181_REV01!$F:$H),3,0)="--",VLOOKUP($D25&amp;"-"&amp;$E25,IF($C$4="TEI0181_REV01",CALC_CONN_TEI0181_REV01!$F:$H),2,0),VLOOKUP($D25&amp;"-"&amp;$E25,IF($C$4="TEI0181_REV01",CALC_CONN_TEI0181_REV01!$F:$H),3,0)),"---")</f>
        <v>---</v>
      </c>
      <c r="H25" s="73" t="str">
        <f>IFERROR(VLOOKUP(G25,IF($C$4="TEI0181_REV01",CALC_CONN_TEI0181_REV01!$G:$T),14,0),"---")</f>
        <v>---</v>
      </c>
      <c r="I25" s="73" t="str">
        <f>IFERROR(VLOOKUP(G25,IF($C$4="TEI0181_REV01",CALC_CONN_TEI0181_REV01!$H:$X),16,0),"---")</f>
        <v>---</v>
      </c>
      <c r="J25" s="72" t="str">
        <f>IFERROR(VLOOKUP(G25,IF($C$4="TEI0181_REV01",CALC_CONN_TEI0181_REV01!$H:$X),17,0),"---")</f>
        <v>---</v>
      </c>
      <c r="K25" s="78" t="str">
        <f>IFERROR(VLOOKUP($D25&amp;"-"&amp;$E25,IF($C$4="TEI0181_REV01",CALC_CONN_TEI0181_REV01!$F:$K,"???"),6,0),"---")</f>
        <v>---</v>
      </c>
    </row>
    <row r="26" spans="2:11" ht="15" customHeight="1" x14ac:dyDescent="0.25">
      <c r="B26" s="73">
        <f t="shared" si="0"/>
        <v>21</v>
      </c>
      <c r="C26" s="77">
        <f>IFERROR(IF($C$4="TEI0181_REV01",CALC_CONN_TEI0181_REV01!U26,),"---")</f>
        <v>0</v>
      </c>
      <c r="D26" s="73">
        <f>IFERROR(IF($C$4="TEI0181_REV01",CALC_CONN_TEI0181_REV01!D26,),"---")</f>
        <v>0</v>
      </c>
      <c r="E26" s="73">
        <f>IFERROR(IF($C$4="TEI0181_REV01",CALC_CONN_TEI0181_REV01!E26,),"---")</f>
        <v>0</v>
      </c>
      <c r="F26" s="73" t="str">
        <f>IFERROR(IF(VLOOKUP($D26&amp;"-"&amp;$E26,IF($C$4="TEI0181_REV01",CALC_CONN_TEI0181_REV01!$F:$I),4,0)="--","---",IF($C$4="TEI0181_REV01",CALC_CONN_TEI0181_REV01!$G26&amp; " --&gt; " &amp;CALC_CONN_TEI0181_REV01!$I26&amp; " --&gt; ")),"---")</f>
        <v>---</v>
      </c>
      <c r="G26" s="73" t="str">
        <f>IFERROR(IF(VLOOKUP($D26&amp;"-"&amp;$E26,IF($C$4="TEI0181_REV01",CALC_CONN_TEI0181_REV01!$F:$H),3,0)="--",VLOOKUP($D26&amp;"-"&amp;$E26,IF($C$4="TEI0181_REV01",CALC_CONN_TEI0181_REV01!$F:$H),2,0),VLOOKUP($D26&amp;"-"&amp;$E26,IF($C$4="TEI0181_REV01",CALC_CONN_TEI0181_REV01!$F:$H),3,0)),"---")</f>
        <v>---</v>
      </c>
      <c r="H26" s="73" t="str">
        <f>IFERROR(VLOOKUP(G26,IF($C$4="TEI0181_REV01",CALC_CONN_TEI0181_REV01!$G:$T),14,0),"---")</f>
        <v>---</v>
      </c>
      <c r="I26" s="73" t="str">
        <f>IFERROR(VLOOKUP(G26,IF($C$4="TEI0181_REV01",CALC_CONN_TEI0181_REV01!$H:$X),16,0),"---")</f>
        <v>---</v>
      </c>
      <c r="J26" s="72" t="str">
        <f>IFERROR(VLOOKUP(G26,IF($C$4="TEI0181_REV01",CALC_CONN_TEI0181_REV01!$H:$X),17,0),"---")</f>
        <v>---</v>
      </c>
      <c r="K26" s="78" t="str">
        <f>IFERROR(VLOOKUP($D26&amp;"-"&amp;$E26,IF($C$4="TEI0181_REV01",CALC_CONN_TEI0181_REV01!$F:$K,"???"),6,0),"---")</f>
        <v>---</v>
      </c>
    </row>
    <row r="27" spans="2:11" ht="15" customHeight="1" x14ac:dyDescent="0.25">
      <c r="B27" s="73">
        <f t="shared" si="0"/>
        <v>22</v>
      </c>
      <c r="C27" s="77">
        <f>IFERROR(IF($C$4="TEI0181_REV01",CALC_CONN_TEI0181_REV01!U27,),"---")</f>
        <v>0</v>
      </c>
      <c r="D27" s="73">
        <f>IFERROR(IF($C$4="TEI0181_REV01",CALC_CONN_TEI0181_REV01!D27,),"---")</f>
        <v>0</v>
      </c>
      <c r="E27" s="73">
        <f>IFERROR(IF($C$4="TEI0181_REV01",CALC_CONN_TEI0181_REV01!E27,),"---")</f>
        <v>0</v>
      </c>
      <c r="F27" s="73" t="str">
        <f>IFERROR(IF(VLOOKUP($D27&amp;"-"&amp;$E27,IF($C$4="TEI0181_REV01",CALC_CONN_TEI0181_REV01!$F:$I),4,0)="--","---",IF($C$4="TEI0181_REV01",CALC_CONN_TEI0181_REV01!$G27&amp; " --&gt; " &amp;CALC_CONN_TEI0181_REV01!$I27&amp; " --&gt; ")),"---")</f>
        <v>---</v>
      </c>
      <c r="G27" s="73" t="str">
        <f>IFERROR(IF(VLOOKUP($D27&amp;"-"&amp;$E27,IF($C$4="TEI0181_REV01",CALC_CONN_TEI0181_REV01!$F:$H),3,0)="--",VLOOKUP($D27&amp;"-"&amp;$E27,IF($C$4="TEI0181_REV01",CALC_CONN_TEI0181_REV01!$F:$H),2,0),VLOOKUP($D27&amp;"-"&amp;$E27,IF($C$4="TEI0181_REV01",CALC_CONN_TEI0181_REV01!$F:$H),3,0)),"---")</f>
        <v>---</v>
      </c>
      <c r="H27" s="73" t="str">
        <f>IFERROR(VLOOKUP(G27,IF($C$4="TEI0181_REV01",CALC_CONN_TEI0181_REV01!$G:$T),14,0),"---")</f>
        <v>---</v>
      </c>
      <c r="I27" s="73" t="str">
        <f>IFERROR(VLOOKUP(G27,IF($C$4="TEI0181_REV01",CALC_CONN_TEI0181_REV01!$H:$X),16,0),"---")</f>
        <v>---</v>
      </c>
      <c r="J27" s="72" t="str">
        <f>IFERROR(VLOOKUP(G27,IF($C$4="TEI0181_REV01",CALC_CONN_TEI0181_REV01!$H:$X),17,0),"---")</f>
        <v>---</v>
      </c>
      <c r="K27" s="78" t="str">
        <f>IFERROR(VLOOKUP($D27&amp;"-"&amp;$E27,IF($C$4="TEI0181_REV01",CALC_CONN_TEI0181_REV01!$F:$K,"???"),6,0),"---")</f>
        <v>---</v>
      </c>
    </row>
    <row r="28" spans="2:11" ht="15" customHeight="1" x14ac:dyDescent="0.25">
      <c r="B28" s="73">
        <f t="shared" si="0"/>
        <v>23</v>
      </c>
      <c r="C28" s="77">
        <f>IFERROR(IF($C$4="TEI0181_REV01",CALC_CONN_TEI0181_REV01!U28,),"---")</f>
        <v>0</v>
      </c>
      <c r="D28" s="73">
        <f>IFERROR(IF($C$4="TEI0181_REV01",CALC_CONN_TEI0181_REV01!D28,),"---")</f>
        <v>0</v>
      </c>
      <c r="E28" s="73">
        <f>IFERROR(IF($C$4="TEI0181_REV01",CALC_CONN_TEI0181_REV01!E28,),"---")</f>
        <v>0</v>
      </c>
      <c r="F28" s="73" t="str">
        <f>IFERROR(IF(VLOOKUP($D28&amp;"-"&amp;$E28,IF($C$4="TEI0181_REV01",CALC_CONN_TEI0181_REV01!$F:$I),4,0)="--","---",IF($C$4="TEI0181_REV01",CALC_CONN_TEI0181_REV01!$G28&amp; " --&gt; " &amp;CALC_CONN_TEI0181_REV01!$I28&amp; " --&gt; ")),"---")</f>
        <v>---</v>
      </c>
      <c r="G28" s="73" t="str">
        <f>IFERROR(IF(VLOOKUP($D28&amp;"-"&amp;$E28,IF($C$4="TEI0181_REV01",CALC_CONN_TEI0181_REV01!$F:$H),3,0)="--",VLOOKUP($D28&amp;"-"&amp;$E28,IF($C$4="TEI0181_REV01",CALC_CONN_TEI0181_REV01!$F:$H),2,0),VLOOKUP($D28&amp;"-"&amp;$E28,IF($C$4="TEI0181_REV01",CALC_CONN_TEI0181_REV01!$F:$H),3,0)),"---")</f>
        <v>---</v>
      </c>
      <c r="H28" s="73" t="str">
        <f>IFERROR(VLOOKUP(G28,IF($C$4="TEI0181_REV01",CALC_CONN_TEI0181_REV01!$G:$T),14,0),"---")</f>
        <v>---</v>
      </c>
      <c r="I28" s="73" t="str">
        <f>IFERROR(VLOOKUP(G28,IF($C$4="TEI0181_REV01",CALC_CONN_TEI0181_REV01!$H:$X),16,0),"---")</f>
        <v>---</v>
      </c>
      <c r="J28" s="72" t="str">
        <f>IFERROR(VLOOKUP(G28,IF($C$4="TEI0181_REV01",CALC_CONN_TEI0181_REV01!$H:$X),17,0),"---")</f>
        <v>---</v>
      </c>
      <c r="K28" s="78" t="str">
        <f>IFERROR(VLOOKUP($D28&amp;"-"&amp;$E28,IF($C$4="TEI0181_REV01",CALC_CONN_TEI0181_REV01!$F:$K,"???"),6,0),"---")</f>
        <v>---</v>
      </c>
    </row>
    <row r="29" spans="2:11" ht="15" customHeight="1" x14ac:dyDescent="0.25">
      <c r="B29" s="73">
        <f t="shared" si="0"/>
        <v>24</v>
      </c>
      <c r="C29" s="77">
        <f>IFERROR(IF($C$4="TEI0181_REV01",CALC_CONN_TEI0181_REV01!U29,),"---")</f>
        <v>0</v>
      </c>
      <c r="D29" s="73">
        <f>IFERROR(IF($C$4="TEI0181_REV01",CALC_CONN_TEI0181_REV01!D29,),"---")</f>
        <v>0</v>
      </c>
      <c r="E29" s="73">
        <f>IFERROR(IF($C$4="TEI0181_REV01",CALC_CONN_TEI0181_REV01!E29,),"---")</f>
        <v>0</v>
      </c>
      <c r="F29" s="73" t="str">
        <f>IFERROR(IF(VLOOKUP($D29&amp;"-"&amp;$E29,IF($C$4="TEI0181_REV01",CALC_CONN_TEI0181_REV01!$F:$I),4,0)="--","---",IF($C$4="TEI0181_REV01",CALC_CONN_TEI0181_REV01!$G29&amp; " --&gt; " &amp;CALC_CONN_TEI0181_REV01!$I29&amp; " --&gt; ")),"---")</f>
        <v>---</v>
      </c>
      <c r="G29" s="73" t="str">
        <f>IFERROR(IF(VLOOKUP($D29&amp;"-"&amp;$E29,IF($C$4="TEI0181_REV01",CALC_CONN_TEI0181_REV01!$F:$H),3,0)="--",VLOOKUP($D29&amp;"-"&amp;$E29,IF($C$4="TEI0181_REV01",CALC_CONN_TEI0181_REV01!$F:$H),2,0),VLOOKUP($D29&amp;"-"&amp;$E29,IF($C$4="TEI0181_REV01",CALC_CONN_TEI0181_REV01!$F:$H),3,0)),"---")</f>
        <v>---</v>
      </c>
      <c r="H29" s="73" t="str">
        <f>IFERROR(VLOOKUP(G29,IF($C$4="TEI0181_REV01",CALC_CONN_TEI0181_REV01!$G:$T),14,0),"---")</f>
        <v>---</v>
      </c>
      <c r="I29" s="73" t="str">
        <f>IFERROR(VLOOKUP(G29,IF($C$4="TEI0181_REV01",CALC_CONN_TEI0181_REV01!$H:$X),16,0),"---")</f>
        <v>---</v>
      </c>
      <c r="J29" s="72" t="str">
        <f>IFERROR(VLOOKUP(G29,IF($C$4="TEI0181_REV01",CALC_CONN_TEI0181_REV01!$H:$X),17,0),"---")</f>
        <v>---</v>
      </c>
      <c r="K29" s="78" t="str">
        <f>IFERROR(VLOOKUP($D29&amp;"-"&amp;$E29,IF($C$4="TEI0181_REV01",CALC_CONN_TEI0181_REV01!$F:$K,"???"),6,0),"---")</f>
        <v>---</v>
      </c>
    </row>
    <row r="30" spans="2:11" ht="15" customHeight="1" x14ac:dyDescent="0.25">
      <c r="B30" s="73">
        <f t="shared" si="0"/>
        <v>25</v>
      </c>
      <c r="C30" s="77">
        <f>IFERROR(IF($C$4="TEI0181_REV01",CALC_CONN_TEI0181_REV01!U30,),"---")</f>
        <v>0</v>
      </c>
      <c r="D30" s="73">
        <f>IFERROR(IF($C$4="TEI0181_REV01",CALC_CONN_TEI0181_REV01!D30,),"---")</f>
        <v>0</v>
      </c>
      <c r="E30" s="73">
        <f>IFERROR(IF($C$4="TEI0181_REV01",CALC_CONN_TEI0181_REV01!E30,),"---")</f>
        <v>0</v>
      </c>
      <c r="F30" s="73" t="str">
        <f>IFERROR(IF(VLOOKUP($D30&amp;"-"&amp;$E30,IF($C$4="TEI0181_REV01",CALC_CONN_TEI0181_REV01!$F:$I),4,0)="--","---",IF($C$4="TEI0181_REV01",CALC_CONN_TEI0181_REV01!$G30&amp; " --&gt; " &amp;CALC_CONN_TEI0181_REV01!$I30&amp; " --&gt; ")),"---")</f>
        <v>---</v>
      </c>
      <c r="G30" s="73" t="str">
        <f>IFERROR(IF(VLOOKUP($D30&amp;"-"&amp;$E30,IF($C$4="TEI0181_REV01",CALC_CONN_TEI0181_REV01!$F:$H),3,0)="--",VLOOKUP($D30&amp;"-"&amp;$E30,IF($C$4="TEI0181_REV01",CALC_CONN_TEI0181_REV01!$F:$H),2,0),VLOOKUP($D30&amp;"-"&amp;$E30,IF($C$4="TEI0181_REV01",CALC_CONN_TEI0181_REV01!$F:$H),3,0)),"---")</f>
        <v>---</v>
      </c>
      <c r="H30" s="73" t="str">
        <f>IFERROR(VLOOKUP(G30,IF($C$4="TEI0181_REV01",CALC_CONN_TEI0181_REV01!$G:$T),14,0),"---")</f>
        <v>---</v>
      </c>
      <c r="I30" s="73" t="str">
        <f>IFERROR(VLOOKUP(G30,IF($C$4="TEI0181_REV01",CALC_CONN_TEI0181_REV01!$H:$X),16,0),"---")</f>
        <v>---</v>
      </c>
      <c r="J30" s="72" t="str">
        <f>IFERROR(VLOOKUP(G30,IF($C$4="TEI0181_REV01",CALC_CONN_TEI0181_REV01!$H:$X),17,0),"---")</f>
        <v>---</v>
      </c>
      <c r="K30" s="78" t="str">
        <f>IFERROR(VLOOKUP($D30&amp;"-"&amp;$E30,IF($C$4="TEI0181_REV01",CALC_CONN_TEI0181_REV01!$F:$K,"???"),6,0),"---")</f>
        <v>---</v>
      </c>
    </row>
    <row r="31" spans="2:11" ht="15" customHeight="1" x14ac:dyDescent="0.25">
      <c r="B31" s="73">
        <f t="shared" si="0"/>
        <v>26</v>
      </c>
      <c r="C31" s="77">
        <f>IFERROR(IF($C$4="TEI0181_REV01",CALC_CONN_TEI0181_REV01!U31,),"---")</f>
        <v>0</v>
      </c>
      <c r="D31" s="73">
        <f>IFERROR(IF($C$4="TEI0181_REV01",CALC_CONN_TEI0181_REV01!D31,),"---")</f>
        <v>0</v>
      </c>
      <c r="E31" s="73">
        <f>IFERROR(IF($C$4="TEI0181_REV01",CALC_CONN_TEI0181_REV01!E31,),"---")</f>
        <v>0</v>
      </c>
      <c r="F31" s="73" t="str">
        <f>IFERROR(IF(VLOOKUP($D31&amp;"-"&amp;$E31,IF($C$4="TEI0181_REV01",CALC_CONN_TEI0181_REV01!$F:$I),4,0)="--","---",IF($C$4="TEI0181_REV01",CALC_CONN_TEI0181_REV01!$G31&amp; " --&gt; " &amp;CALC_CONN_TEI0181_REV01!$I31&amp; " --&gt; ")),"---")</f>
        <v>---</v>
      </c>
      <c r="G31" s="73" t="str">
        <f>IFERROR(IF(VLOOKUP($D31&amp;"-"&amp;$E31,IF($C$4="TEI0181_REV01",CALC_CONN_TEI0181_REV01!$F:$H),3,0)="--",VLOOKUP($D31&amp;"-"&amp;$E31,IF($C$4="TEI0181_REV01",CALC_CONN_TEI0181_REV01!$F:$H),2,0),VLOOKUP($D31&amp;"-"&amp;$E31,IF($C$4="TEI0181_REV01",CALC_CONN_TEI0181_REV01!$F:$H),3,0)),"---")</f>
        <v>---</v>
      </c>
      <c r="H31" s="73" t="str">
        <f>IFERROR(VLOOKUP(G31,IF($C$4="TEI0181_REV01",CALC_CONN_TEI0181_REV01!$G:$T),14,0),"---")</f>
        <v>---</v>
      </c>
      <c r="I31" s="73" t="str">
        <f>IFERROR(VLOOKUP(G31,IF($C$4="TEI0181_REV01",CALC_CONN_TEI0181_REV01!$H:$X),16,0),"---")</f>
        <v>---</v>
      </c>
      <c r="J31" s="72" t="str">
        <f>IFERROR(VLOOKUP(G31,IF($C$4="TEI0181_REV01",CALC_CONN_TEI0181_REV01!$H:$X),17,0),"---")</f>
        <v>---</v>
      </c>
      <c r="K31" s="78" t="str">
        <f>IFERROR(VLOOKUP($D31&amp;"-"&amp;$E31,IF($C$4="TEI0181_REV01",CALC_CONN_TEI0181_REV01!$F:$K,"???"),6,0),"---")</f>
        <v>---</v>
      </c>
    </row>
    <row r="32" spans="2:11" ht="15" customHeight="1" x14ac:dyDescent="0.25">
      <c r="B32" s="73">
        <f t="shared" si="0"/>
        <v>27</v>
      </c>
      <c r="C32" s="77">
        <f>IFERROR(IF($C$4="TEI0181_REV01",CALC_CONN_TEI0181_REV01!U32,),"---")</f>
        <v>0</v>
      </c>
      <c r="D32" s="73">
        <f>IFERROR(IF($C$4="TEI0181_REV01",CALC_CONN_TEI0181_REV01!D32,),"---")</f>
        <v>0</v>
      </c>
      <c r="E32" s="73">
        <f>IFERROR(IF($C$4="TEI0181_REV01",CALC_CONN_TEI0181_REV01!E32,),"---")</f>
        <v>0</v>
      </c>
      <c r="F32" s="73" t="str">
        <f>IFERROR(IF(VLOOKUP($D32&amp;"-"&amp;$E32,IF($C$4="TEI0181_REV01",CALC_CONN_TEI0181_REV01!$F:$I),4,0)="--","---",IF($C$4="TEI0181_REV01",CALC_CONN_TEI0181_REV01!$G32&amp; " --&gt; " &amp;CALC_CONN_TEI0181_REV01!$I32&amp; " --&gt; ")),"---")</f>
        <v>---</v>
      </c>
      <c r="G32" s="73" t="str">
        <f>IFERROR(IF(VLOOKUP($D32&amp;"-"&amp;$E32,IF($C$4="TEI0181_REV01",CALC_CONN_TEI0181_REV01!$F:$H),3,0)="--",VLOOKUP($D32&amp;"-"&amp;$E32,IF($C$4="TEI0181_REV01",CALC_CONN_TEI0181_REV01!$F:$H),2,0),VLOOKUP($D32&amp;"-"&amp;$E32,IF($C$4="TEI0181_REV01",CALC_CONN_TEI0181_REV01!$F:$H),3,0)),"---")</f>
        <v>---</v>
      </c>
      <c r="H32" s="73" t="str">
        <f>IFERROR(VLOOKUP(G32,IF($C$4="TEI0181_REV01",CALC_CONN_TEI0181_REV01!$G:$T),14,0),"---")</f>
        <v>---</v>
      </c>
      <c r="I32" s="73" t="str">
        <f>IFERROR(VLOOKUP(G32,IF($C$4="TEI0181_REV01",CALC_CONN_TEI0181_REV01!$H:$X),16,0),"---")</f>
        <v>---</v>
      </c>
      <c r="J32" s="72" t="str">
        <f>IFERROR(VLOOKUP(G32,IF($C$4="TEI0181_REV01",CALC_CONN_TEI0181_REV01!$H:$X),17,0),"---")</f>
        <v>---</v>
      </c>
      <c r="K32" s="78" t="str">
        <f>IFERROR(VLOOKUP($D32&amp;"-"&amp;$E32,IF($C$4="TEI0181_REV01",CALC_CONN_TEI0181_REV01!$F:$K,"???"),6,0),"---")</f>
        <v>---</v>
      </c>
    </row>
    <row r="33" spans="2:11" ht="15" customHeight="1" x14ac:dyDescent="0.25">
      <c r="B33" s="73">
        <f t="shared" si="0"/>
        <v>28</v>
      </c>
      <c r="C33" s="77">
        <f>IFERROR(IF($C$4="TEI0181_REV01",CALC_CONN_TEI0181_REV01!U33,),"---")</f>
        <v>0</v>
      </c>
      <c r="D33" s="73">
        <f>IFERROR(IF($C$4="TEI0181_REV01",CALC_CONN_TEI0181_REV01!D33,),"---")</f>
        <v>0</v>
      </c>
      <c r="E33" s="73">
        <f>IFERROR(IF($C$4="TEI0181_REV01",CALC_CONN_TEI0181_REV01!E33,),"---")</f>
        <v>0</v>
      </c>
      <c r="F33" s="73" t="str">
        <f>IFERROR(IF(VLOOKUP($D33&amp;"-"&amp;$E33,IF($C$4="TEI0181_REV01",CALC_CONN_TEI0181_REV01!$F:$I),4,0)="--","---",IF($C$4="TEI0181_REV01",CALC_CONN_TEI0181_REV01!$G33&amp; " --&gt; " &amp;CALC_CONN_TEI0181_REV01!$I33&amp; " --&gt; ")),"---")</f>
        <v>---</v>
      </c>
      <c r="G33" s="73" t="str">
        <f>IFERROR(IF(VLOOKUP($D33&amp;"-"&amp;$E33,IF($C$4="TEI0181_REV01",CALC_CONN_TEI0181_REV01!$F:$H),3,0)="--",VLOOKUP($D33&amp;"-"&amp;$E33,IF($C$4="TEI0181_REV01",CALC_CONN_TEI0181_REV01!$F:$H),2,0),VLOOKUP($D33&amp;"-"&amp;$E33,IF($C$4="TEI0181_REV01",CALC_CONN_TEI0181_REV01!$F:$H),3,0)),"---")</f>
        <v>---</v>
      </c>
      <c r="H33" s="73" t="str">
        <f>IFERROR(VLOOKUP(G33,IF($C$4="TEI0181_REV01",CALC_CONN_TEI0181_REV01!$G:$T),14,0),"---")</f>
        <v>---</v>
      </c>
      <c r="I33" s="73" t="str">
        <f>IFERROR(VLOOKUP(G33,IF($C$4="TEI0181_REV01",CALC_CONN_TEI0181_REV01!$H:$X),16,0),"---")</f>
        <v>---</v>
      </c>
      <c r="J33" s="72" t="str">
        <f>IFERROR(VLOOKUP(G33,IF($C$4="TEI0181_REV01",CALC_CONN_TEI0181_REV01!$H:$X),17,0),"---")</f>
        <v>---</v>
      </c>
      <c r="K33" s="78" t="str">
        <f>IFERROR(VLOOKUP($D33&amp;"-"&amp;$E33,IF($C$4="TEI0181_REV01",CALC_CONN_TEI0181_REV01!$F:$K,"???"),6,0),"---")</f>
        <v>---</v>
      </c>
    </row>
    <row r="34" spans="2:11" ht="15" customHeight="1" x14ac:dyDescent="0.25">
      <c r="B34" s="73">
        <f t="shared" si="0"/>
        <v>29</v>
      </c>
      <c r="C34" s="77">
        <f>IFERROR(IF($C$4="TEI0181_REV01",CALC_CONN_TEI0181_REV01!U34,),"---")</f>
        <v>0</v>
      </c>
      <c r="D34" s="73">
        <f>IFERROR(IF($C$4="TEI0181_REV01",CALC_CONN_TEI0181_REV01!D34,),"---")</f>
        <v>0</v>
      </c>
      <c r="E34" s="73">
        <f>IFERROR(IF($C$4="TEI0181_REV01",CALC_CONN_TEI0181_REV01!E34,),"---")</f>
        <v>0</v>
      </c>
      <c r="F34" s="73" t="str">
        <f>IFERROR(IF(VLOOKUP($D34&amp;"-"&amp;$E34,IF($C$4="TEI0181_REV01",CALC_CONN_TEI0181_REV01!$F:$I),4,0)="--","---",IF($C$4="TEI0181_REV01",CALC_CONN_TEI0181_REV01!$G34&amp; " --&gt; " &amp;CALC_CONN_TEI0181_REV01!$I34&amp; " --&gt; ")),"---")</f>
        <v>---</v>
      </c>
      <c r="G34" s="73" t="str">
        <f>IFERROR(IF(VLOOKUP($D34&amp;"-"&amp;$E34,IF($C$4="TEI0181_REV01",CALC_CONN_TEI0181_REV01!$F:$H),3,0)="--",VLOOKUP($D34&amp;"-"&amp;$E34,IF($C$4="TEI0181_REV01",CALC_CONN_TEI0181_REV01!$F:$H),2,0),VLOOKUP($D34&amp;"-"&amp;$E34,IF($C$4="TEI0181_REV01",CALC_CONN_TEI0181_REV01!$F:$H),3,0)),"---")</f>
        <v>---</v>
      </c>
      <c r="H34" s="73" t="str">
        <f>IFERROR(VLOOKUP(G34,IF($C$4="TEI0181_REV01",CALC_CONN_TEI0181_REV01!$G:$T),14,0),"---")</f>
        <v>---</v>
      </c>
      <c r="I34" s="73" t="str">
        <f>IFERROR(VLOOKUP(G34,IF($C$4="TEI0181_REV01",CALC_CONN_TEI0181_REV01!$H:$X),16,0),"---")</f>
        <v>---</v>
      </c>
      <c r="J34" s="72" t="str">
        <f>IFERROR(VLOOKUP(G34,IF($C$4="TEI0181_REV01",CALC_CONN_TEI0181_REV01!$H:$X),17,0),"---")</f>
        <v>---</v>
      </c>
      <c r="K34" s="78" t="str">
        <f>IFERROR(VLOOKUP($D34&amp;"-"&amp;$E34,IF($C$4="TEI0181_REV01",CALC_CONN_TEI0181_REV01!$F:$K,"???"),6,0),"---")</f>
        <v>---</v>
      </c>
    </row>
    <row r="35" spans="2:11" ht="15" customHeight="1" x14ac:dyDescent="0.25">
      <c r="B35" s="73">
        <f t="shared" si="0"/>
        <v>30</v>
      </c>
      <c r="C35" s="77">
        <f>IFERROR(IF($C$4="TEI0181_REV01",CALC_CONN_TEI0181_REV01!U35,),"---")</f>
        <v>0</v>
      </c>
      <c r="D35" s="73">
        <f>IFERROR(IF($C$4="TEI0181_REV01",CALC_CONN_TEI0181_REV01!D35,),"---")</f>
        <v>0</v>
      </c>
      <c r="E35" s="73">
        <f>IFERROR(IF($C$4="TEI0181_REV01",CALC_CONN_TEI0181_REV01!E35,),"---")</f>
        <v>0</v>
      </c>
      <c r="F35" s="73" t="str">
        <f>IFERROR(IF(VLOOKUP($D35&amp;"-"&amp;$E35,IF($C$4="TEI0181_REV01",CALC_CONN_TEI0181_REV01!$F:$I),4,0)="--","---",IF($C$4="TEI0181_REV01",CALC_CONN_TEI0181_REV01!$G35&amp; " --&gt; " &amp;CALC_CONN_TEI0181_REV01!$I35&amp; " --&gt; ")),"---")</f>
        <v>---</v>
      </c>
      <c r="G35" s="73" t="str">
        <f>IFERROR(IF(VLOOKUP($D35&amp;"-"&amp;$E35,IF($C$4="TEI0181_REV01",CALC_CONN_TEI0181_REV01!$F:$H),3,0)="--",VLOOKUP($D35&amp;"-"&amp;$E35,IF($C$4="TEI0181_REV01",CALC_CONN_TEI0181_REV01!$F:$H),2,0),VLOOKUP($D35&amp;"-"&amp;$E35,IF($C$4="TEI0181_REV01",CALC_CONN_TEI0181_REV01!$F:$H),3,0)),"---")</f>
        <v>---</v>
      </c>
      <c r="H35" s="73" t="str">
        <f>IFERROR(VLOOKUP(G35,IF($C$4="TEI0181_REV01",CALC_CONN_TEI0181_REV01!$G:$T),14,0),"---")</f>
        <v>---</v>
      </c>
      <c r="I35" s="73" t="str">
        <f>IFERROR(VLOOKUP(G35,IF($C$4="TEI0181_REV01",CALC_CONN_TEI0181_REV01!$H:$X),16,0),"---")</f>
        <v>---</v>
      </c>
      <c r="J35" s="72" t="str">
        <f>IFERROR(VLOOKUP(G35,IF($C$4="TEI0181_REV01",CALC_CONN_TEI0181_REV01!$H:$X),17,0),"---")</f>
        <v>---</v>
      </c>
      <c r="K35" s="78" t="str">
        <f>IFERROR(VLOOKUP($D35&amp;"-"&amp;$E35,IF($C$4="TEI0181_REV01",CALC_CONN_TEI0181_REV01!$F:$K,"???"),6,0),"---")</f>
        <v>---</v>
      </c>
    </row>
    <row r="36" spans="2:11" ht="15" customHeight="1" x14ac:dyDescent="0.25">
      <c r="B36" s="73">
        <f t="shared" si="0"/>
        <v>31</v>
      </c>
      <c r="C36" s="77">
        <f>IFERROR(IF($C$4="TEI0181_REV01",CALC_CONN_TEI0181_REV01!U36,),"---")</f>
        <v>0</v>
      </c>
      <c r="D36" s="73">
        <f>IFERROR(IF($C$4="TEI0181_REV01",CALC_CONN_TEI0181_REV01!D36,),"---")</f>
        <v>0</v>
      </c>
      <c r="E36" s="73">
        <f>IFERROR(IF($C$4="TEI0181_REV01",CALC_CONN_TEI0181_REV01!E36,),"---")</f>
        <v>0</v>
      </c>
      <c r="F36" s="73" t="str">
        <f>IFERROR(IF(VLOOKUP($D36&amp;"-"&amp;$E36,IF($C$4="TEI0181_REV01",CALC_CONN_TEI0181_REV01!$F:$I),4,0)="--","---",IF($C$4="TEI0181_REV01",CALC_CONN_TEI0181_REV01!$G36&amp; " --&gt; " &amp;CALC_CONN_TEI0181_REV01!$I36&amp; " --&gt; ")),"---")</f>
        <v>---</v>
      </c>
      <c r="G36" s="73" t="str">
        <f>IFERROR(IF(VLOOKUP($D36&amp;"-"&amp;$E36,IF($C$4="TEI0181_REV01",CALC_CONN_TEI0181_REV01!$F:$H),3,0)="--",VLOOKUP($D36&amp;"-"&amp;$E36,IF($C$4="TEI0181_REV01",CALC_CONN_TEI0181_REV01!$F:$H),2,0),VLOOKUP($D36&amp;"-"&amp;$E36,IF($C$4="TEI0181_REV01",CALC_CONN_TEI0181_REV01!$F:$H),3,0)),"---")</f>
        <v>---</v>
      </c>
      <c r="H36" s="73" t="str">
        <f>IFERROR(VLOOKUP(G36,IF($C$4="TEI0181_REV01",CALC_CONN_TEI0181_REV01!$G:$T),14,0),"---")</f>
        <v>---</v>
      </c>
      <c r="I36" s="73" t="str">
        <f>IFERROR(VLOOKUP(G36,IF($C$4="TEI0181_REV01",CALC_CONN_TEI0181_REV01!$H:$X),16,0),"---")</f>
        <v>---</v>
      </c>
      <c r="J36" s="72" t="str">
        <f>IFERROR(VLOOKUP(G36,IF($C$4="TEI0181_REV01",CALC_CONN_TEI0181_REV01!$H:$X),17,0),"---")</f>
        <v>---</v>
      </c>
      <c r="K36" s="78" t="str">
        <f>IFERROR(VLOOKUP($D36&amp;"-"&amp;$E36,IF($C$4="TEI0181_REV01",CALC_CONN_TEI0181_REV01!$F:$K,"???"),6,0),"---")</f>
        <v>---</v>
      </c>
    </row>
    <row r="37" spans="2:11" ht="15" customHeight="1" x14ac:dyDescent="0.25">
      <c r="B37" s="73">
        <f t="shared" si="0"/>
        <v>32</v>
      </c>
      <c r="C37" s="77">
        <f>IFERROR(IF($C$4="TEI0181_REV01",CALC_CONN_TEI0181_REV01!U37,),"---")</f>
        <v>0</v>
      </c>
      <c r="D37" s="73">
        <f>IFERROR(IF($C$4="TEI0181_REV01",CALC_CONN_TEI0181_REV01!D37,),"---")</f>
        <v>0</v>
      </c>
      <c r="E37" s="73">
        <f>IFERROR(IF($C$4="TEI0181_REV01",CALC_CONN_TEI0181_REV01!E37,),"---")</f>
        <v>0</v>
      </c>
      <c r="F37" s="73" t="str">
        <f>IFERROR(IF(VLOOKUP($D37&amp;"-"&amp;$E37,IF($C$4="TEI0181_REV01",CALC_CONN_TEI0181_REV01!$F:$I),4,0)="--","---",IF($C$4="TEI0181_REV01",CALC_CONN_TEI0181_REV01!$G37&amp; " --&gt; " &amp;CALC_CONN_TEI0181_REV01!$I37&amp; " --&gt; ")),"---")</f>
        <v>---</v>
      </c>
      <c r="G37" s="73" t="str">
        <f>IFERROR(IF(VLOOKUP($D37&amp;"-"&amp;$E37,IF($C$4="TEI0181_REV01",CALC_CONN_TEI0181_REV01!$F:$H),3,0)="--",VLOOKUP($D37&amp;"-"&amp;$E37,IF($C$4="TEI0181_REV01",CALC_CONN_TEI0181_REV01!$F:$H),2,0),VLOOKUP($D37&amp;"-"&amp;$E37,IF($C$4="TEI0181_REV01",CALC_CONN_TEI0181_REV01!$F:$H),3,0)),"---")</f>
        <v>---</v>
      </c>
      <c r="H37" s="73" t="str">
        <f>IFERROR(VLOOKUP(G37,IF($C$4="TEI0181_REV01",CALC_CONN_TEI0181_REV01!$G:$T),14,0),"---")</f>
        <v>---</v>
      </c>
      <c r="I37" s="73" t="str">
        <f>IFERROR(VLOOKUP(G37,IF($C$4="TEI0181_REV01",CALC_CONN_TEI0181_REV01!$H:$X),16,0),"---")</f>
        <v>---</v>
      </c>
      <c r="J37" s="72" t="str">
        <f>IFERROR(VLOOKUP(G37,IF($C$4="TEI0181_REV01",CALC_CONN_TEI0181_REV01!$H:$X),17,0),"---")</f>
        <v>---</v>
      </c>
      <c r="K37" s="78" t="str">
        <f>IFERROR(VLOOKUP($D37&amp;"-"&amp;$E37,IF($C$4="TEI0181_REV01",CALC_CONN_TEI0181_REV01!$F:$K,"???"),6,0),"---")</f>
        <v>---</v>
      </c>
    </row>
    <row r="38" spans="2:11" ht="15" customHeight="1" x14ac:dyDescent="0.25">
      <c r="B38" s="73">
        <f t="shared" si="0"/>
        <v>33</v>
      </c>
      <c r="C38" s="77">
        <f>IFERROR(IF($C$4="TEI0181_REV01",CALC_CONN_TEI0181_REV01!U38,),"---")</f>
        <v>0</v>
      </c>
      <c r="D38" s="73">
        <f>IFERROR(IF($C$4="TEI0181_REV01",CALC_CONN_TEI0181_REV01!D38,),"---")</f>
        <v>0</v>
      </c>
      <c r="E38" s="73">
        <f>IFERROR(IF($C$4="TEI0181_REV01",CALC_CONN_TEI0181_REV01!E38,),"---")</f>
        <v>0</v>
      </c>
      <c r="F38" s="73" t="str">
        <f>IFERROR(IF(VLOOKUP($D38&amp;"-"&amp;$E38,IF($C$4="TEI0181_REV01",CALC_CONN_TEI0181_REV01!$F:$I),4,0)="--","---",IF($C$4="TEI0181_REV01",CALC_CONN_TEI0181_REV01!$G38&amp; " --&gt; " &amp;CALC_CONN_TEI0181_REV01!$I38&amp; " --&gt; ")),"---")</f>
        <v>---</v>
      </c>
      <c r="G38" s="73" t="str">
        <f>IFERROR(IF(VLOOKUP($D38&amp;"-"&amp;$E38,IF($C$4="TEI0181_REV01",CALC_CONN_TEI0181_REV01!$F:$H),3,0)="--",VLOOKUP($D38&amp;"-"&amp;$E38,IF($C$4="TEI0181_REV01",CALC_CONN_TEI0181_REV01!$F:$H),2,0),VLOOKUP($D38&amp;"-"&amp;$E38,IF($C$4="TEI0181_REV01",CALC_CONN_TEI0181_REV01!$F:$H),3,0)),"---")</f>
        <v>---</v>
      </c>
      <c r="H38" s="73" t="str">
        <f>IFERROR(VLOOKUP(G38,IF($C$4="TEI0181_REV01",CALC_CONN_TEI0181_REV01!$G:$T),14,0),"---")</f>
        <v>---</v>
      </c>
      <c r="I38" s="73" t="str">
        <f>IFERROR(VLOOKUP(G38,IF($C$4="TEI0181_REV01",CALC_CONN_TEI0181_REV01!$H:$X),16,0),"---")</f>
        <v>---</v>
      </c>
      <c r="J38" s="72" t="str">
        <f>IFERROR(VLOOKUP(G38,IF($C$4="TEI0181_REV01",CALC_CONN_TEI0181_REV01!$H:$X),17,0),"---")</f>
        <v>---</v>
      </c>
      <c r="K38" s="78" t="str">
        <f>IFERROR(VLOOKUP($D38&amp;"-"&amp;$E38,IF($C$4="TEI0181_REV01",CALC_CONN_TEI0181_REV01!$F:$K,"???"),6,0),"---")</f>
        <v>---</v>
      </c>
    </row>
    <row r="39" spans="2:11" ht="15" customHeight="1" x14ac:dyDescent="0.25">
      <c r="B39" s="73">
        <f t="shared" si="0"/>
        <v>34</v>
      </c>
      <c r="C39" s="77">
        <f>IFERROR(IF($C$4="TEI0181_REV01",CALC_CONN_TEI0181_REV01!U39,),"---")</f>
        <v>0</v>
      </c>
      <c r="D39" s="73">
        <f>IFERROR(IF($C$4="TEI0181_REV01",CALC_CONN_TEI0181_REV01!D39,),"---")</f>
        <v>0</v>
      </c>
      <c r="E39" s="73">
        <f>IFERROR(IF($C$4="TEI0181_REV01",CALC_CONN_TEI0181_REV01!E39,),"---")</f>
        <v>0</v>
      </c>
      <c r="F39" s="73" t="str">
        <f>IFERROR(IF(VLOOKUP($D39&amp;"-"&amp;$E39,IF($C$4="TEI0181_REV01",CALC_CONN_TEI0181_REV01!$F:$I),4,0)="--","---",IF($C$4="TEI0181_REV01",CALC_CONN_TEI0181_REV01!$G39&amp; " --&gt; " &amp;CALC_CONN_TEI0181_REV01!$I39&amp; " --&gt; ")),"---")</f>
        <v>---</v>
      </c>
      <c r="G39" s="73" t="str">
        <f>IFERROR(IF(VLOOKUP($D39&amp;"-"&amp;$E39,IF($C$4="TEI0181_REV01",CALC_CONN_TEI0181_REV01!$F:$H),3,0)="--",VLOOKUP($D39&amp;"-"&amp;$E39,IF($C$4="TEI0181_REV01",CALC_CONN_TEI0181_REV01!$F:$H),2,0),VLOOKUP($D39&amp;"-"&amp;$E39,IF($C$4="TEI0181_REV01",CALC_CONN_TEI0181_REV01!$F:$H),3,0)),"---")</f>
        <v>---</v>
      </c>
      <c r="H39" s="73" t="str">
        <f>IFERROR(VLOOKUP(G39,IF($C$4="TEI0181_REV01",CALC_CONN_TEI0181_REV01!$G:$T),14,0),"---")</f>
        <v>---</v>
      </c>
      <c r="I39" s="73" t="str">
        <f>IFERROR(VLOOKUP(G39,IF($C$4="TEI0181_REV01",CALC_CONN_TEI0181_REV01!$H:$X),16,0),"---")</f>
        <v>---</v>
      </c>
      <c r="J39" s="72" t="str">
        <f>IFERROR(VLOOKUP(G39,IF($C$4="TEI0181_REV01",CALC_CONN_TEI0181_REV01!$H:$X),17,0),"---")</f>
        <v>---</v>
      </c>
      <c r="K39" s="78" t="str">
        <f>IFERROR(VLOOKUP($D39&amp;"-"&amp;$E39,IF($C$4="TEI0181_REV01",CALC_CONN_TEI0181_REV01!$F:$K,"???"),6,0),"---")</f>
        <v>---</v>
      </c>
    </row>
    <row r="40" spans="2:11" ht="15" customHeight="1" x14ac:dyDescent="0.25">
      <c r="B40" s="73">
        <f t="shared" si="0"/>
        <v>35</v>
      </c>
      <c r="C40" s="77">
        <f>IFERROR(IF($C$4="TEI0181_REV01",CALC_CONN_TEI0181_REV01!U40,),"---")</f>
        <v>0</v>
      </c>
      <c r="D40" s="73">
        <f>IFERROR(IF($C$4="TEI0181_REV01",CALC_CONN_TEI0181_REV01!D40,),"---")</f>
        <v>0</v>
      </c>
      <c r="E40" s="73">
        <f>IFERROR(IF($C$4="TEI0181_REV01",CALC_CONN_TEI0181_REV01!E40,),"---")</f>
        <v>0</v>
      </c>
      <c r="F40" s="73" t="str">
        <f>IFERROR(IF(VLOOKUP($D40&amp;"-"&amp;$E40,IF($C$4="TEI0181_REV01",CALC_CONN_TEI0181_REV01!$F:$I),4,0)="--","---",IF($C$4="TEI0181_REV01",CALC_CONN_TEI0181_REV01!$G40&amp; " --&gt; " &amp;CALC_CONN_TEI0181_REV01!$I40&amp; " --&gt; ")),"---")</f>
        <v>---</v>
      </c>
      <c r="G40" s="73" t="str">
        <f>IFERROR(IF(VLOOKUP($D40&amp;"-"&amp;$E40,IF($C$4="TEI0181_REV01",CALC_CONN_TEI0181_REV01!$F:$H),3,0)="--",VLOOKUP($D40&amp;"-"&amp;$E40,IF($C$4="TEI0181_REV01",CALC_CONN_TEI0181_REV01!$F:$H),2,0),VLOOKUP($D40&amp;"-"&amp;$E40,IF($C$4="TEI0181_REV01",CALC_CONN_TEI0181_REV01!$F:$H),3,0)),"---")</f>
        <v>---</v>
      </c>
      <c r="H40" s="73" t="str">
        <f>IFERROR(VLOOKUP(G40,IF($C$4="TEI0181_REV01",CALC_CONN_TEI0181_REV01!$G:$T),14,0),"---")</f>
        <v>---</v>
      </c>
      <c r="I40" s="73" t="str">
        <f>IFERROR(VLOOKUP(G40,IF($C$4="TEI0181_REV01",CALC_CONN_TEI0181_REV01!$H:$X),16,0),"---")</f>
        <v>---</v>
      </c>
      <c r="J40" s="72" t="str">
        <f>IFERROR(VLOOKUP(G40,IF($C$4="TEI0181_REV01",CALC_CONN_TEI0181_REV01!$H:$X),17,0),"---")</f>
        <v>---</v>
      </c>
      <c r="K40" s="78" t="str">
        <f>IFERROR(VLOOKUP($D40&amp;"-"&amp;$E40,IF($C$4="TEI0181_REV01",CALC_CONN_TEI0181_REV01!$F:$K,"???"),6,0),"---")</f>
        <v>---</v>
      </c>
    </row>
    <row r="41" spans="2:11" ht="15" customHeight="1" x14ac:dyDescent="0.25">
      <c r="B41" s="73">
        <f t="shared" si="0"/>
        <v>36</v>
      </c>
      <c r="C41" s="77">
        <f>IFERROR(IF($C$4="TEI0181_REV01",CALC_CONN_TEI0181_REV01!U41,),"---")</f>
        <v>0</v>
      </c>
      <c r="D41" s="73">
        <f>IFERROR(IF($C$4="TEI0181_REV01",CALC_CONN_TEI0181_REV01!D41,),"---")</f>
        <v>0</v>
      </c>
      <c r="E41" s="73">
        <f>IFERROR(IF($C$4="TEI0181_REV01",CALC_CONN_TEI0181_REV01!E41,),"---")</f>
        <v>0</v>
      </c>
      <c r="F41" s="73" t="str">
        <f>IFERROR(IF(VLOOKUP($D41&amp;"-"&amp;$E41,IF($C$4="TEI0181_REV01",CALC_CONN_TEI0181_REV01!$F:$I),4,0)="--","---",IF($C$4="TEI0181_REV01",CALC_CONN_TEI0181_REV01!$G41&amp; " --&gt; " &amp;CALC_CONN_TEI0181_REV01!$I41&amp; " --&gt; ")),"---")</f>
        <v>---</v>
      </c>
      <c r="G41" s="73" t="str">
        <f>IFERROR(IF(VLOOKUP($D41&amp;"-"&amp;$E41,IF($C$4="TEI0181_REV01",CALC_CONN_TEI0181_REV01!$F:$H),3,0)="--",VLOOKUP($D41&amp;"-"&amp;$E41,IF($C$4="TEI0181_REV01",CALC_CONN_TEI0181_REV01!$F:$H),2,0),VLOOKUP($D41&amp;"-"&amp;$E41,IF($C$4="TEI0181_REV01",CALC_CONN_TEI0181_REV01!$F:$H),3,0)),"---")</f>
        <v>---</v>
      </c>
      <c r="H41" s="73" t="str">
        <f>IFERROR(VLOOKUP(G41,IF($C$4="TEI0181_REV01",CALC_CONN_TEI0181_REV01!$G:$T),14,0),"---")</f>
        <v>---</v>
      </c>
      <c r="I41" s="73" t="str">
        <f>IFERROR(VLOOKUP(G41,IF($C$4="TEI0181_REV01",CALC_CONN_TEI0181_REV01!$H:$X),16,0),"---")</f>
        <v>---</v>
      </c>
      <c r="J41" s="72" t="str">
        <f>IFERROR(VLOOKUP(G41,IF($C$4="TEI0181_REV01",CALC_CONN_TEI0181_REV01!$H:$X),17,0),"---")</f>
        <v>---</v>
      </c>
      <c r="K41" s="78" t="str">
        <f>IFERROR(VLOOKUP($D41&amp;"-"&amp;$E41,IF($C$4="TEI0181_REV01",CALC_CONN_TEI0181_REV01!$F:$K,"???"),6,0),"---")</f>
        <v>---</v>
      </c>
    </row>
    <row r="42" spans="2:11" ht="15" customHeight="1" x14ac:dyDescent="0.25">
      <c r="B42" s="73">
        <f t="shared" si="0"/>
        <v>37</v>
      </c>
      <c r="C42" s="77">
        <f>IFERROR(IF($C$4="TEI0181_REV01",CALC_CONN_TEI0181_REV01!U42,),"---")</f>
        <v>0</v>
      </c>
      <c r="D42" s="73">
        <f>IFERROR(IF($C$4="TEI0181_REV01",CALC_CONN_TEI0181_REV01!D42,),"---")</f>
        <v>0</v>
      </c>
      <c r="E42" s="73">
        <f>IFERROR(IF($C$4="TEI0181_REV01",CALC_CONN_TEI0181_REV01!E42,),"---")</f>
        <v>0</v>
      </c>
      <c r="F42" s="73" t="str">
        <f>IFERROR(IF(VLOOKUP($D42&amp;"-"&amp;$E42,IF($C$4="TEI0181_REV01",CALC_CONN_TEI0181_REV01!$F:$I),4,0)="--","---",IF($C$4="TEI0181_REV01",CALC_CONN_TEI0181_REV01!$G42&amp; " --&gt; " &amp;CALC_CONN_TEI0181_REV01!$I42&amp; " --&gt; ")),"---")</f>
        <v>---</v>
      </c>
      <c r="G42" s="73" t="str">
        <f>IFERROR(IF(VLOOKUP($D42&amp;"-"&amp;$E42,IF($C$4="TEI0181_REV01",CALC_CONN_TEI0181_REV01!$F:$H),3,0)="--",VLOOKUP($D42&amp;"-"&amp;$E42,IF($C$4="TEI0181_REV01",CALC_CONN_TEI0181_REV01!$F:$H),2,0),VLOOKUP($D42&amp;"-"&amp;$E42,IF($C$4="TEI0181_REV01",CALC_CONN_TEI0181_REV01!$F:$H),3,0)),"---")</f>
        <v>---</v>
      </c>
      <c r="H42" s="73" t="str">
        <f>IFERROR(VLOOKUP(G42,IF($C$4="TEI0181_REV01",CALC_CONN_TEI0181_REV01!$G:$T),14,0),"---")</f>
        <v>---</v>
      </c>
      <c r="I42" s="73" t="str">
        <f>IFERROR(VLOOKUP(G42,IF($C$4="TEI0181_REV01",CALC_CONN_TEI0181_REV01!$H:$X),16,0),"---")</f>
        <v>---</v>
      </c>
      <c r="J42" s="72" t="str">
        <f>IFERROR(VLOOKUP(G42,IF($C$4="TEI0181_REV01",CALC_CONN_TEI0181_REV01!$H:$X),17,0),"---")</f>
        <v>---</v>
      </c>
      <c r="K42" s="78" t="str">
        <f>IFERROR(VLOOKUP($D42&amp;"-"&amp;$E42,IF($C$4="TEI0181_REV01",CALC_CONN_TEI0181_REV01!$F:$K,"???"),6,0),"---")</f>
        <v>---</v>
      </c>
    </row>
    <row r="43" spans="2:11" ht="15" customHeight="1" x14ac:dyDescent="0.25">
      <c r="B43" s="73">
        <f t="shared" si="0"/>
        <v>38</v>
      </c>
      <c r="C43" s="77">
        <f>IFERROR(IF($C$4="TEI0181_REV01",CALC_CONN_TEI0181_REV01!U43,),"---")</f>
        <v>0</v>
      </c>
      <c r="D43" s="73">
        <f>IFERROR(IF($C$4="TEI0181_REV01",CALC_CONN_TEI0181_REV01!D43,),"---")</f>
        <v>0</v>
      </c>
      <c r="E43" s="73">
        <f>IFERROR(IF($C$4="TEI0181_REV01",CALC_CONN_TEI0181_REV01!E43,),"---")</f>
        <v>0</v>
      </c>
      <c r="F43" s="73" t="str">
        <f>IFERROR(IF(VLOOKUP($D43&amp;"-"&amp;$E43,IF($C$4="TEI0181_REV01",CALC_CONN_TEI0181_REV01!$F:$I),4,0)="--","---",IF($C$4="TEI0181_REV01",CALC_CONN_TEI0181_REV01!$G43&amp; " --&gt; " &amp;CALC_CONN_TEI0181_REV01!$I43&amp; " --&gt; ")),"---")</f>
        <v>---</v>
      </c>
      <c r="G43" s="73" t="str">
        <f>IFERROR(IF(VLOOKUP($D43&amp;"-"&amp;$E43,IF($C$4="TEI0181_REV01",CALC_CONN_TEI0181_REV01!$F:$H),3,0)="--",VLOOKUP($D43&amp;"-"&amp;$E43,IF($C$4="TEI0181_REV01",CALC_CONN_TEI0181_REV01!$F:$H),2,0),VLOOKUP($D43&amp;"-"&amp;$E43,IF($C$4="TEI0181_REV01",CALC_CONN_TEI0181_REV01!$F:$H),3,0)),"---")</f>
        <v>---</v>
      </c>
      <c r="H43" s="73" t="str">
        <f>IFERROR(VLOOKUP(G43,IF($C$4="TEI0181_REV01",CALC_CONN_TEI0181_REV01!$G:$T),14,0),"---")</f>
        <v>---</v>
      </c>
      <c r="I43" s="73" t="str">
        <f>IFERROR(VLOOKUP(G43,IF($C$4="TEI0181_REV01",CALC_CONN_TEI0181_REV01!$H:$X),16,0),"---")</f>
        <v>---</v>
      </c>
      <c r="J43" s="72" t="str">
        <f>IFERROR(VLOOKUP(G43,IF($C$4="TEI0181_REV01",CALC_CONN_TEI0181_REV01!$H:$X),17,0),"---")</f>
        <v>---</v>
      </c>
      <c r="K43" s="78" t="str">
        <f>IFERROR(VLOOKUP($D43&amp;"-"&amp;$E43,IF($C$4="TEI0181_REV01",CALC_CONN_TEI0181_REV01!$F:$K,"???"),6,0),"---")</f>
        <v>---</v>
      </c>
    </row>
    <row r="44" spans="2:11" ht="15" customHeight="1" x14ac:dyDescent="0.25">
      <c r="B44" s="73">
        <f t="shared" si="0"/>
        <v>39</v>
      </c>
      <c r="C44" s="77">
        <f>IFERROR(IF($C$4="TEI0181_REV01",CALC_CONN_TEI0181_REV01!U44,),"---")</f>
        <v>0</v>
      </c>
      <c r="D44" s="73">
        <f>IFERROR(IF($C$4="TEI0181_REV01",CALC_CONN_TEI0181_REV01!D44,),"---")</f>
        <v>0</v>
      </c>
      <c r="E44" s="73">
        <f>IFERROR(IF($C$4="TEI0181_REV01",CALC_CONN_TEI0181_REV01!E44,),"---")</f>
        <v>0</v>
      </c>
      <c r="F44" s="73" t="str">
        <f>IFERROR(IF(VLOOKUP($D44&amp;"-"&amp;$E44,IF($C$4="TEI0181_REV01",CALC_CONN_TEI0181_REV01!$F:$I),4,0)="--","---",IF($C$4="TEI0181_REV01",CALC_CONN_TEI0181_REV01!$G44&amp; " --&gt; " &amp;CALC_CONN_TEI0181_REV01!$I44&amp; " --&gt; ")),"---")</f>
        <v>---</v>
      </c>
      <c r="G44" s="73" t="str">
        <f>IFERROR(IF(VLOOKUP($D44&amp;"-"&amp;$E44,IF($C$4="TEI0181_REV01",CALC_CONN_TEI0181_REV01!$F:$H),3,0)="--",VLOOKUP($D44&amp;"-"&amp;$E44,IF($C$4="TEI0181_REV01",CALC_CONN_TEI0181_REV01!$F:$H),2,0),VLOOKUP($D44&amp;"-"&amp;$E44,IF($C$4="TEI0181_REV01",CALC_CONN_TEI0181_REV01!$F:$H),3,0)),"---")</f>
        <v>---</v>
      </c>
      <c r="H44" s="73" t="str">
        <f>IFERROR(VLOOKUP(G44,IF($C$4="TEI0181_REV01",CALC_CONN_TEI0181_REV01!$G:$T),14,0),"---")</f>
        <v>---</v>
      </c>
      <c r="I44" s="73" t="str">
        <f>IFERROR(VLOOKUP(G44,IF($C$4="TEI0181_REV01",CALC_CONN_TEI0181_REV01!$H:$X),16,0),"---")</f>
        <v>---</v>
      </c>
      <c r="J44" s="72" t="str">
        <f>IFERROR(VLOOKUP(G44,IF($C$4="TEI0181_REV01",CALC_CONN_TEI0181_REV01!$H:$X),17,0),"---")</f>
        <v>---</v>
      </c>
      <c r="K44" s="78" t="str">
        <f>IFERROR(VLOOKUP($D44&amp;"-"&amp;$E44,IF($C$4="TEI0181_REV01",CALC_CONN_TEI0181_REV01!$F:$K,"???"),6,0),"---")</f>
        <v>---</v>
      </c>
    </row>
    <row r="45" spans="2:11" ht="15" customHeight="1" x14ac:dyDescent="0.25">
      <c r="B45" s="73">
        <f t="shared" si="0"/>
        <v>40</v>
      </c>
      <c r="C45" s="77">
        <f>IFERROR(IF($C$4="TEI0181_REV01",CALC_CONN_TEI0181_REV01!U45,),"---")</f>
        <v>0</v>
      </c>
      <c r="D45" s="73">
        <f>IFERROR(IF($C$4="TEI0181_REV01",CALC_CONN_TEI0181_REV01!D45,),"---")</f>
        <v>0</v>
      </c>
      <c r="E45" s="73">
        <f>IFERROR(IF($C$4="TEI0181_REV01",CALC_CONN_TEI0181_REV01!E45,),"---")</f>
        <v>0</v>
      </c>
      <c r="F45" s="73" t="str">
        <f>IFERROR(IF(VLOOKUP($D45&amp;"-"&amp;$E45,IF($C$4="TEI0181_REV01",CALC_CONN_TEI0181_REV01!$F:$I),4,0)="--","---",IF($C$4="TEI0181_REV01",CALC_CONN_TEI0181_REV01!$G45&amp; " --&gt; " &amp;CALC_CONN_TEI0181_REV01!$I45&amp; " --&gt; ")),"---")</f>
        <v>---</v>
      </c>
      <c r="G45" s="73" t="str">
        <f>IFERROR(IF(VLOOKUP($D45&amp;"-"&amp;$E45,IF($C$4="TEI0181_REV01",CALC_CONN_TEI0181_REV01!$F:$H),3,0)="--",VLOOKUP($D45&amp;"-"&amp;$E45,IF($C$4="TEI0181_REV01",CALC_CONN_TEI0181_REV01!$F:$H),2,0),VLOOKUP($D45&amp;"-"&amp;$E45,IF($C$4="TEI0181_REV01",CALC_CONN_TEI0181_REV01!$F:$H),3,0)),"---")</f>
        <v>---</v>
      </c>
      <c r="H45" s="73" t="str">
        <f>IFERROR(VLOOKUP(G45,IF($C$4="TEI0181_REV01",CALC_CONN_TEI0181_REV01!$G:$T),14,0),"---")</f>
        <v>---</v>
      </c>
      <c r="I45" s="73" t="str">
        <f>IFERROR(VLOOKUP(G45,IF($C$4="TEI0181_REV01",CALC_CONN_TEI0181_REV01!$H:$X),16,0),"---")</f>
        <v>---</v>
      </c>
      <c r="J45" s="72" t="str">
        <f>IFERROR(VLOOKUP(G45,IF($C$4="TEI0181_REV01",CALC_CONN_TEI0181_REV01!$H:$X),17,0),"---")</f>
        <v>---</v>
      </c>
      <c r="K45" s="78" t="str">
        <f>IFERROR(VLOOKUP($D45&amp;"-"&amp;$E45,IF($C$4="TEI0181_REV01",CALC_CONN_TEI0181_REV01!$F:$K,"???"),6,0),"---")</f>
        <v>---</v>
      </c>
    </row>
    <row r="46" spans="2:11" ht="15" customHeight="1" x14ac:dyDescent="0.25">
      <c r="B46" s="73">
        <f t="shared" si="0"/>
        <v>41</v>
      </c>
      <c r="C46" s="77">
        <f>IFERROR(IF($C$4="TEI0181_REV01",CALC_CONN_TEI0181_REV01!U46,),"---")</f>
        <v>0</v>
      </c>
      <c r="D46" s="73">
        <f>IFERROR(IF($C$4="TEI0181_REV01",CALC_CONN_TEI0181_REV01!D46,),"---")</f>
        <v>0</v>
      </c>
      <c r="E46" s="73">
        <f>IFERROR(IF($C$4="TEI0181_REV01",CALC_CONN_TEI0181_REV01!E46,),"---")</f>
        <v>0</v>
      </c>
      <c r="F46" s="73" t="str">
        <f>IFERROR(IF(VLOOKUP($D46&amp;"-"&amp;$E46,IF($C$4="TEI0181_REV01",CALC_CONN_TEI0181_REV01!$F:$I),4,0)="--","---",IF($C$4="TEI0181_REV01",CALC_CONN_TEI0181_REV01!$G46&amp; " --&gt; " &amp;CALC_CONN_TEI0181_REV01!$I46&amp; " --&gt; ")),"---")</f>
        <v>---</v>
      </c>
      <c r="G46" s="73" t="str">
        <f>IFERROR(IF(VLOOKUP($D46&amp;"-"&amp;$E46,IF($C$4="TEI0181_REV01",CALC_CONN_TEI0181_REV01!$F:$H),3,0)="--",VLOOKUP($D46&amp;"-"&amp;$E46,IF($C$4="TEI0181_REV01",CALC_CONN_TEI0181_REV01!$F:$H),2,0),VLOOKUP($D46&amp;"-"&amp;$E46,IF($C$4="TEI0181_REV01",CALC_CONN_TEI0181_REV01!$F:$H),3,0)),"---")</f>
        <v>---</v>
      </c>
      <c r="H46" s="73" t="str">
        <f>IFERROR(VLOOKUP(G46,IF($C$4="TEI0181_REV01",CALC_CONN_TEI0181_REV01!$G:$T),14,0),"---")</f>
        <v>---</v>
      </c>
      <c r="I46" s="73" t="str">
        <f>IFERROR(VLOOKUP(G46,IF($C$4="TEI0181_REV01",CALC_CONN_TEI0181_REV01!$H:$X),16,0),"---")</f>
        <v>---</v>
      </c>
      <c r="J46" s="72" t="str">
        <f>IFERROR(VLOOKUP(G46,IF($C$4="TEI0181_REV01",CALC_CONN_TEI0181_REV01!$H:$X),17,0),"---")</f>
        <v>---</v>
      </c>
      <c r="K46" s="78" t="str">
        <f>IFERROR(VLOOKUP($D46&amp;"-"&amp;$E46,IF($C$4="TEI0181_REV01",CALC_CONN_TEI0181_REV01!$F:$K,"???"),6,0),"---")</f>
        <v>---</v>
      </c>
    </row>
    <row r="47" spans="2:11" ht="15" customHeight="1" x14ac:dyDescent="0.25">
      <c r="B47" s="73">
        <f t="shared" si="0"/>
        <v>42</v>
      </c>
      <c r="C47" s="77">
        <f>IFERROR(IF($C$4="TEI0181_REV01",CALC_CONN_TEI0181_REV01!U47,),"---")</f>
        <v>0</v>
      </c>
      <c r="D47" s="73">
        <f>IFERROR(IF($C$4="TEI0181_REV01",CALC_CONN_TEI0181_REV01!D47,),"---")</f>
        <v>0</v>
      </c>
      <c r="E47" s="73">
        <f>IFERROR(IF($C$4="TEI0181_REV01",CALC_CONN_TEI0181_REV01!E47,),"---")</f>
        <v>0</v>
      </c>
      <c r="F47" s="73" t="str">
        <f>IFERROR(IF(VLOOKUP($D47&amp;"-"&amp;$E47,IF($C$4="TEI0181_REV01",CALC_CONN_TEI0181_REV01!$F:$I),4,0)="--","---",IF($C$4="TEI0181_REV01",CALC_CONN_TEI0181_REV01!$G47&amp; " --&gt; " &amp;CALC_CONN_TEI0181_REV01!$I47&amp; " --&gt; ")),"---")</f>
        <v>---</v>
      </c>
      <c r="G47" s="73" t="str">
        <f>IFERROR(IF(VLOOKUP($D47&amp;"-"&amp;$E47,IF($C$4="TEI0181_REV01",CALC_CONN_TEI0181_REV01!$F:$H),3,0)="--",VLOOKUP($D47&amp;"-"&amp;$E47,IF($C$4="TEI0181_REV01",CALC_CONN_TEI0181_REV01!$F:$H),2,0),VLOOKUP($D47&amp;"-"&amp;$E47,IF($C$4="TEI0181_REV01",CALC_CONN_TEI0181_REV01!$F:$H),3,0)),"---")</f>
        <v>---</v>
      </c>
      <c r="H47" s="73" t="str">
        <f>IFERROR(VLOOKUP(G47,IF($C$4="TEI0181_REV01",CALC_CONN_TEI0181_REV01!$G:$T),14,0),"---")</f>
        <v>---</v>
      </c>
      <c r="I47" s="73" t="str">
        <f>IFERROR(VLOOKUP(G47,IF($C$4="TEI0181_REV01",CALC_CONN_TEI0181_REV01!$H:$X),16,0),"---")</f>
        <v>---</v>
      </c>
      <c r="J47" s="72" t="str">
        <f>IFERROR(VLOOKUP(G47,IF($C$4="TEI0181_REV01",CALC_CONN_TEI0181_REV01!$H:$X),17,0),"---")</f>
        <v>---</v>
      </c>
      <c r="K47" s="78" t="str">
        <f>IFERROR(VLOOKUP($D47&amp;"-"&amp;$E47,IF($C$4="TEI0181_REV01",CALC_CONN_TEI0181_REV01!$F:$K,"???"),6,0),"---")</f>
        <v>---</v>
      </c>
    </row>
    <row r="48" spans="2:11" ht="15" customHeight="1" x14ac:dyDescent="0.25">
      <c r="B48" s="73">
        <f t="shared" si="0"/>
        <v>43</v>
      </c>
      <c r="C48" s="77">
        <f>IFERROR(IF($C$4="TEI0181_REV01",CALC_CONN_TEI0181_REV01!U48,),"---")</f>
        <v>0</v>
      </c>
      <c r="D48" s="73">
        <f>IFERROR(IF($C$4="TEI0181_REV01",CALC_CONN_TEI0181_REV01!D48,),"---")</f>
        <v>0</v>
      </c>
      <c r="E48" s="73">
        <f>IFERROR(IF($C$4="TEI0181_REV01",CALC_CONN_TEI0181_REV01!E48,),"---")</f>
        <v>0</v>
      </c>
      <c r="F48" s="73" t="str">
        <f>IFERROR(IF(VLOOKUP($D48&amp;"-"&amp;$E48,IF($C$4="TEI0181_REV01",CALC_CONN_TEI0181_REV01!$F:$I),4,0)="--","---",IF($C$4="TEI0181_REV01",CALC_CONN_TEI0181_REV01!$G48&amp; " --&gt; " &amp;CALC_CONN_TEI0181_REV01!$I48&amp; " --&gt; ")),"---")</f>
        <v>---</v>
      </c>
      <c r="G48" s="73" t="str">
        <f>IFERROR(IF(VLOOKUP($D48&amp;"-"&amp;$E48,IF($C$4="TEI0181_REV01",CALC_CONN_TEI0181_REV01!$F:$H),3,0)="--",VLOOKUP($D48&amp;"-"&amp;$E48,IF($C$4="TEI0181_REV01",CALC_CONN_TEI0181_REV01!$F:$H),2,0),VLOOKUP($D48&amp;"-"&amp;$E48,IF($C$4="TEI0181_REV01",CALC_CONN_TEI0181_REV01!$F:$H),3,0)),"---")</f>
        <v>---</v>
      </c>
      <c r="H48" s="73" t="str">
        <f>IFERROR(VLOOKUP(G48,IF($C$4="TEI0181_REV01",CALC_CONN_TEI0181_REV01!$G:$T),14,0),"---")</f>
        <v>---</v>
      </c>
      <c r="I48" s="73" t="str">
        <f>IFERROR(VLOOKUP(G48,IF($C$4="TEI0181_REV01",CALC_CONN_TEI0181_REV01!$H:$X),16,0),"---")</f>
        <v>---</v>
      </c>
      <c r="J48" s="72" t="str">
        <f>IFERROR(VLOOKUP(G48,IF($C$4="TEI0181_REV01",CALC_CONN_TEI0181_REV01!$H:$X),17,0),"---")</f>
        <v>---</v>
      </c>
      <c r="K48" s="78" t="str">
        <f>IFERROR(VLOOKUP($D48&amp;"-"&amp;$E48,IF($C$4="TEI0181_REV01",CALC_CONN_TEI0181_REV01!$F:$K,"???"),6,0),"---")</f>
        <v>---</v>
      </c>
    </row>
    <row r="49" spans="2:11" ht="15" customHeight="1" x14ac:dyDescent="0.25">
      <c r="B49" s="73">
        <f t="shared" si="0"/>
        <v>44</v>
      </c>
      <c r="C49" s="77">
        <f>IFERROR(IF($C$4="TEI0181_REV01",CALC_CONN_TEI0181_REV01!U49,),"---")</f>
        <v>0</v>
      </c>
      <c r="D49" s="73">
        <f>IFERROR(IF($C$4="TEI0181_REV01",CALC_CONN_TEI0181_REV01!D49,),"---")</f>
        <v>0</v>
      </c>
      <c r="E49" s="73">
        <f>IFERROR(IF($C$4="TEI0181_REV01",CALC_CONN_TEI0181_REV01!E49,),"---")</f>
        <v>0</v>
      </c>
      <c r="F49" s="73" t="str">
        <f>IFERROR(IF(VLOOKUP($D49&amp;"-"&amp;$E49,IF($C$4="TEI0181_REV01",CALC_CONN_TEI0181_REV01!$F:$I),4,0)="--","---",IF($C$4="TEI0181_REV01",CALC_CONN_TEI0181_REV01!$G49&amp; " --&gt; " &amp;CALC_CONN_TEI0181_REV01!$I49&amp; " --&gt; ")),"---")</f>
        <v>---</v>
      </c>
      <c r="G49" s="73" t="str">
        <f>IFERROR(IF(VLOOKUP($D49&amp;"-"&amp;$E49,IF($C$4="TEI0181_REV01",CALC_CONN_TEI0181_REV01!$F:$H),3,0)="--",VLOOKUP($D49&amp;"-"&amp;$E49,IF($C$4="TEI0181_REV01",CALC_CONN_TEI0181_REV01!$F:$H),2,0),VLOOKUP($D49&amp;"-"&amp;$E49,IF($C$4="TEI0181_REV01",CALC_CONN_TEI0181_REV01!$F:$H),3,0)),"---")</f>
        <v>---</v>
      </c>
      <c r="H49" s="73" t="str">
        <f>IFERROR(VLOOKUP(G49,IF($C$4="TEI0181_REV01",CALC_CONN_TEI0181_REV01!$G:$T),14,0),"---")</f>
        <v>---</v>
      </c>
      <c r="I49" s="73" t="str">
        <f>IFERROR(VLOOKUP(G49,IF($C$4="TEI0181_REV01",CALC_CONN_TEI0181_REV01!$H:$X),16,0),"---")</f>
        <v>---</v>
      </c>
      <c r="J49" s="72" t="str">
        <f>IFERROR(VLOOKUP(G49,IF($C$4="TEI0181_REV01",CALC_CONN_TEI0181_REV01!$H:$X),17,0),"---")</f>
        <v>---</v>
      </c>
      <c r="K49" s="78" t="str">
        <f>IFERROR(VLOOKUP($D49&amp;"-"&amp;$E49,IF($C$4="TEI0181_REV01",CALC_CONN_TEI0181_REV01!$F:$K,"???"),6,0),"---")</f>
        <v>---</v>
      </c>
    </row>
    <row r="50" spans="2:11" ht="15" customHeight="1" x14ac:dyDescent="0.25">
      <c r="B50" s="73">
        <f t="shared" si="0"/>
        <v>45</v>
      </c>
      <c r="C50" s="77">
        <f>IFERROR(IF($C$4="TEI0181_REV01",CALC_CONN_TEI0181_REV01!U50,),"---")</f>
        <v>0</v>
      </c>
      <c r="D50" s="73">
        <f>IFERROR(IF($C$4="TEI0181_REV01",CALC_CONN_TEI0181_REV01!D50,),"---")</f>
        <v>0</v>
      </c>
      <c r="E50" s="73">
        <f>IFERROR(IF($C$4="TEI0181_REV01",CALC_CONN_TEI0181_REV01!E50,),"---")</f>
        <v>0</v>
      </c>
      <c r="F50" s="73" t="str">
        <f>IFERROR(IF(VLOOKUP($D50&amp;"-"&amp;$E50,IF($C$4="TEI0181_REV01",CALC_CONN_TEI0181_REV01!$F:$I),4,0)="--","---",IF($C$4="TEI0181_REV01",CALC_CONN_TEI0181_REV01!$G50&amp; " --&gt; " &amp;CALC_CONN_TEI0181_REV01!$I50&amp; " --&gt; ")),"---")</f>
        <v>---</v>
      </c>
      <c r="G50" s="73" t="str">
        <f>IFERROR(IF(VLOOKUP($D50&amp;"-"&amp;$E50,IF($C$4="TEI0181_REV01",CALC_CONN_TEI0181_REV01!$F:$H),3,0)="--",VLOOKUP($D50&amp;"-"&amp;$E50,IF($C$4="TEI0181_REV01",CALC_CONN_TEI0181_REV01!$F:$H),2,0),VLOOKUP($D50&amp;"-"&amp;$E50,IF($C$4="TEI0181_REV01",CALC_CONN_TEI0181_REV01!$F:$H),3,0)),"---")</f>
        <v>---</v>
      </c>
      <c r="H50" s="73" t="str">
        <f>IFERROR(VLOOKUP(G50,IF($C$4="TEI0181_REV01",CALC_CONN_TEI0181_REV01!$G:$T),14,0),"---")</f>
        <v>---</v>
      </c>
      <c r="I50" s="73" t="str">
        <f>IFERROR(VLOOKUP(G50,IF($C$4="TEI0181_REV01",CALC_CONN_TEI0181_REV01!$H:$X),16,0),"---")</f>
        <v>---</v>
      </c>
      <c r="J50" s="72" t="str">
        <f>IFERROR(VLOOKUP(G50,IF($C$4="TEI0181_REV01",CALC_CONN_TEI0181_REV01!$H:$X),17,0),"---")</f>
        <v>---</v>
      </c>
      <c r="K50" s="78" t="str">
        <f>IFERROR(VLOOKUP($D50&amp;"-"&amp;$E50,IF($C$4="TEI0181_REV01",CALC_CONN_TEI0181_REV01!$F:$K,"???"),6,0),"---")</f>
        <v>---</v>
      </c>
    </row>
    <row r="51" spans="2:11" ht="15" customHeight="1" x14ac:dyDescent="0.25">
      <c r="B51" s="73">
        <f t="shared" si="0"/>
        <v>46</v>
      </c>
      <c r="C51" s="77">
        <f>IFERROR(IF($C$4="TEI0181_REV01",CALC_CONN_TEI0181_REV01!U51,),"---")</f>
        <v>0</v>
      </c>
      <c r="D51" s="73">
        <f>IFERROR(IF($C$4="TEI0181_REV01",CALC_CONN_TEI0181_REV01!D51,),"---")</f>
        <v>0</v>
      </c>
      <c r="E51" s="73">
        <f>IFERROR(IF($C$4="TEI0181_REV01",CALC_CONN_TEI0181_REV01!E51,),"---")</f>
        <v>0</v>
      </c>
      <c r="F51" s="73" t="str">
        <f>IFERROR(IF(VLOOKUP($D51&amp;"-"&amp;$E51,IF($C$4="TEI0181_REV01",CALC_CONN_TEI0181_REV01!$F:$I),4,0)="--","---",IF($C$4="TEI0181_REV01",CALC_CONN_TEI0181_REV01!$G51&amp; " --&gt; " &amp;CALC_CONN_TEI0181_REV01!$I51&amp; " --&gt; ")),"---")</f>
        <v>---</v>
      </c>
      <c r="G51" s="73" t="str">
        <f>IFERROR(IF(VLOOKUP($D51&amp;"-"&amp;$E51,IF($C$4="TEI0181_REV01",CALC_CONN_TEI0181_REV01!$F:$H),3,0)="--",VLOOKUP($D51&amp;"-"&amp;$E51,IF($C$4="TEI0181_REV01",CALC_CONN_TEI0181_REV01!$F:$H),2,0),VLOOKUP($D51&amp;"-"&amp;$E51,IF($C$4="TEI0181_REV01",CALC_CONN_TEI0181_REV01!$F:$H),3,0)),"---")</f>
        <v>---</v>
      </c>
      <c r="H51" s="73" t="str">
        <f>IFERROR(VLOOKUP(G51,IF($C$4="TEI0181_REV01",CALC_CONN_TEI0181_REV01!$G:$T),14,0),"---")</f>
        <v>---</v>
      </c>
      <c r="I51" s="73" t="str">
        <f>IFERROR(VLOOKUP(G51,IF($C$4="TEI0181_REV01",CALC_CONN_TEI0181_REV01!$H:$X),16,0),"---")</f>
        <v>---</v>
      </c>
      <c r="J51" s="72" t="str">
        <f>IFERROR(VLOOKUP(G51,IF($C$4="TEI0181_REV01",CALC_CONN_TEI0181_REV01!$H:$X),17,0),"---")</f>
        <v>---</v>
      </c>
      <c r="K51" s="78" t="str">
        <f>IFERROR(VLOOKUP($D51&amp;"-"&amp;$E51,IF($C$4="TEI0181_REV01",CALC_CONN_TEI0181_REV01!$F:$K,"???"),6,0),"---")</f>
        <v>---</v>
      </c>
    </row>
    <row r="52" spans="2:11" ht="15" customHeight="1" x14ac:dyDescent="0.25">
      <c r="B52" s="73">
        <f t="shared" si="0"/>
        <v>47</v>
      </c>
      <c r="C52" s="77">
        <f>IFERROR(IF($C$4="TEI0181_REV01",CALC_CONN_TEI0181_REV01!U52,),"---")</f>
        <v>0</v>
      </c>
      <c r="D52" s="73">
        <f>IFERROR(IF($C$4="TEI0181_REV01",CALC_CONN_TEI0181_REV01!D52,),"---")</f>
        <v>0</v>
      </c>
      <c r="E52" s="73">
        <f>IFERROR(IF($C$4="TEI0181_REV01",CALC_CONN_TEI0181_REV01!E52,),"---")</f>
        <v>0</v>
      </c>
      <c r="F52" s="73" t="str">
        <f>IFERROR(IF(VLOOKUP($D52&amp;"-"&amp;$E52,IF($C$4="TEI0181_REV01",CALC_CONN_TEI0181_REV01!$F:$I),4,0)="--","---",IF($C$4="TEI0181_REV01",CALC_CONN_TEI0181_REV01!$G52&amp; " --&gt; " &amp;CALC_CONN_TEI0181_REV01!$I52&amp; " --&gt; ")),"---")</f>
        <v>---</v>
      </c>
      <c r="G52" s="73" t="str">
        <f>IFERROR(IF(VLOOKUP($D52&amp;"-"&amp;$E52,IF($C$4="TEI0181_REV01",CALC_CONN_TEI0181_REV01!$F:$H),3,0)="--",VLOOKUP($D52&amp;"-"&amp;$E52,IF($C$4="TEI0181_REV01",CALC_CONN_TEI0181_REV01!$F:$H),2,0),VLOOKUP($D52&amp;"-"&amp;$E52,IF($C$4="TEI0181_REV01",CALC_CONN_TEI0181_REV01!$F:$H),3,0)),"---")</f>
        <v>---</v>
      </c>
      <c r="H52" s="73" t="str">
        <f>IFERROR(VLOOKUP(G52,IF($C$4="TEI0181_REV01",CALC_CONN_TEI0181_REV01!$G:$T),14,0),"---")</f>
        <v>---</v>
      </c>
      <c r="I52" s="73" t="str">
        <f>IFERROR(VLOOKUP(G52,IF($C$4="TEI0181_REV01",CALC_CONN_TEI0181_REV01!$H:$X),16,0),"---")</f>
        <v>---</v>
      </c>
      <c r="J52" s="72" t="str">
        <f>IFERROR(VLOOKUP(G52,IF($C$4="TEI0181_REV01",CALC_CONN_TEI0181_REV01!$H:$X),17,0),"---")</f>
        <v>---</v>
      </c>
      <c r="K52" s="78" t="str">
        <f>IFERROR(VLOOKUP($D52&amp;"-"&amp;$E52,IF($C$4="TEI0181_REV01",CALC_CONN_TEI0181_REV01!$F:$K,"???"),6,0),"---")</f>
        <v>---</v>
      </c>
    </row>
    <row r="53" spans="2:11" ht="15" customHeight="1" x14ac:dyDescent="0.25">
      <c r="B53" s="73">
        <f t="shared" si="0"/>
        <v>48</v>
      </c>
      <c r="C53" s="77">
        <f>IFERROR(IF($C$4="TEI0181_REV01",CALC_CONN_TEI0181_REV01!U53,),"---")</f>
        <v>0</v>
      </c>
      <c r="D53" s="73">
        <f>IFERROR(IF($C$4="TEI0181_REV01",CALC_CONN_TEI0181_REV01!D53,),"---")</f>
        <v>0</v>
      </c>
      <c r="E53" s="73">
        <f>IFERROR(IF($C$4="TEI0181_REV01",CALC_CONN_TEI0181_REV01!E53,),"---")</f>
        <v>0</v>
      </c>
      <c r="F53" s="73" t="str">
        <f>IFERROR(IF(VLOOKUP($D53&amp;"-"&amp;$E53,IF($C$4="TEI0181_REV01",CALC_CONN_TEI0181_REV01!$F:$I),4,0)="--","---",IF($C$4="TEI0181_REV01",CALC_CONN_TEI0181_REV01!$G53&amp; " --&gt; " &amp;CALC_CONN_TEI0181_REV01!$I53&amp; " --&gt; ")),"---")</f>
        <v>---</v>
      </c>
      <c r="G53" s="73" t="str">
        <f>IFERROR(IF(VLOOKUP($D53&amp;"-"&amp;$E53,IF($C$4="TEI0181_REV01",CALC_CONN_TEI0181_REV01!$F:$H),3,0)="--",VLOOKUP($D53&amp;"-"&amp;$E53,IF($C$4="TEI0181_REV01",CALC_CONN_TEI0181_REV01!$F:$H),2,0),VLOOKUP($D53&amp;"-"&amp;$E53,IF($C$4="TEI0181_REV01",CALC_CONN_TEI0181_REV01!$F:$H),3,0)),"---")</f>
        <v>---</v>
      </c>
      <c r="H53" s="73" t="str">
        <f>IFERROR(VLOOKUP(G53,IF($C$4="TEI0181_REV01",CALC_CONN_TEI0181_REV01!$G:$T),14,0),"---")</f>
        <v>---</v>
      </c>
      <c r="I53" s="73" t="str">
        <f>IFERROR(VLOOKUP(G53,IF($C$4="TEI0181_REV01",CALC_CONN_TEI0181_REV01!$H:$X),16,0),"---")</f>
        <v>---</v>
      </c>
      <c r="J53" s="72" t="str">
        <f>IFERROR(VLOOKUP(G53,IF($C$4="TEI0181_REV01",CALC_CONN_TEI0181_REV01!$H:$X),17,0),"---")</f>
        <v>---</v>
      </c>
      <c r="K53" s="78" t="str">
        <f>IFERROR(VLOOKUP($D53&amp;"-"&amp;$E53,IF($C$4="TEI0181_REV01",CALC_CONN_TEI0181_REV01!$F:$K,"???"),6,0),"---")</f>
        <v>---</v>
      </c>
    </row>
    <row r="54" spans="2:11" ht="15" customHeight="1" x14ac:dyDescent="0.25">
      <c r="B54" s="73">
        <f t="shared" si="0"/>
        <v>49</v>
      </c>
      <c r="C54" s="77">
        <f>IFERROR(IF($C$4="TEI0181_REV01",CALC_CONN_TEI0181_REV01!U54,),"---")</f>
        <v>0</v>
      </c>
      <c r="D54" s="73">
        <f>IFERROR(IF($C$4="TEI0181_REV01",CALC_CONN_TEI0181_REV01!D54,),"---")</f>
        <v>0</v>
      </c>
      <c r="E54" s="73">
        <f>IFERROR(IF($C$4="TEI0181_REV01",CALC_CONN_TEI0181_REV01!E54,),"---")</f>
        <v>0</v>
      </c>
      <c r="F54" s="73" t="str">
        <f>IFERROR(IF(VLOOKUP($D54&amp;"-"&amp;$E54,IF($C$4="TEI0181_REV01",CALC_CONN_TEI0181_REV01!$F:$I),4,0)="--","---",IF($C$4="TEI0181_REV01",CALC_CONN_TEI0181_REV01!$G54&amp; " --&gt; " &amp;CALC_CONN_TEI0181_REV01!$I54&amp; " --&gt; ")),"---")</f>
        <v>---</v>
      </c>
      <c r="G54" s="73" t="str">
        <f>IFERROR(IF(VLOOKUP($D54&amp;"-"&amp;$E54,IF($C$4="TEI0181_REV01",CALC_CONN_TEI0181_REV01!$F:$H),3,0)="--",VLOOKUP($D54&amp;"-"&amp;$E54,IF($C$4="TEI0181_REV01",CALC_CONN_TEI0181_REV01!$F:$H),2,0),VLOOKUP($D54&amp;"-"&amp;$E54,IF($C$4="TEI0181_REV01",CALC_CONN_TEI0181_REV01!$F:$H),3,0)),"---")</f>
        <v>---</v>
      </c>
      <c r="H54" s="73" t="str">
        <f>IFERROR(VLOOKUP(G54,IF($C$4="TEI0181_REV01",CALC_CONN_TEI0181_REV01!$G:$T),14,0),"---")</f>
        <v>---</v>
      </c>
      <c r="I54" s="73" t="str">
        <f>IFERROR(VLOOKUP(G54,IF($C$4="TEI0181_REV01",CALC_CONN_TEI0181_REV01!$H:$X),16,0),"---")</f>
        <v>---</v>
      </c>
      <c r="J54" s="72" t="str">
        <f>IFERROR(VLOOKUP(G54,IF($C$4="TEI0181_REV01",CALC_CONN_TEI0181_REV01!$H:$X),17,0),"---")</f>
        <v>---</v>
      </c>
      <c r="K54" s="78" t="str">
        <f>IFERROR(VLOOKUP($D54&amp;"-"&amp;$E54,IF($C$4="TEI0181_REV01",CALC_CONN_TEI0181_REV01!$F:$K,"???"),6,0),"---")</f>
        <v>---</v>
      </c>
    </row>
    <row r="55" spans="2:11" ht="15" customHeight="1" x14ac:dyDescent="0.25">
      <c r="B55" s="73">
        <f t="shared" si="0"/>
        <v>50</v>
      </c>
      <c r="C55" s="77">
        <f>IFERROR(IF($C$4="TEI0181_REV01",CALC_CONN_TEI0181_REV01!U55,),"---")</f>
        <v>0</v>
      </c>
      <c r="D55" s="73">
        <f>IFERROR(IF($C$4="TEI0181_REV01",CALC_CONN_TEI0181_REV01!D55,),"---")</f>
        <v>0</v>
      </c>
      <c r="E55" s="73">
        <f>IFERROR(IF($C$4="TEI0181_REV01",CALC_CONN_TEI0181_REV01!E55,),"---")</f>
        <v>0</v>
      </c>
      <c r="F55" s="73" t="str">
        <f>IFERROR(IF(VLOOKUP($D55&amp;"-"&amp;$E55,IF($C$4="TEI0181_REV01",CALC_CONN_TEI0181_REV01!$F:$I),4,0)="--","---",IF($C$4="TEI0181_REV01",CALC_CONN_TEI0181_REV01!$G55&amp; " --&gt; " &amp;CALC_CONN_TEI0181_REV01!$I55&amp; " --&gt; ")),"---")</f>
        <v>---</v>
      </c>
      <c r="G55" s="73" t="str">
        <f>IFERROR(IF(VLOOKUP($D55&amp;"-"&amp;$E55,IF($C$4="TEI0181_REV01",CALC_CONN_TEI0181_REV01!$F:$H),3,0)="--",VLOOKUP($D55&amp;"-"&amp;$E55,IF($C$4="TEI0181_REV01",CALC_CONN_TEI0181_REV01!$F:$H),2,0),VLOOKUP($D55&amp;"-"&amp;$E55,IF($C$4="TEI0181_REV01",CALC_CONN_TEI0181_REV01!$F:$H),3,0)),"---")</f>
        <v>---</v>
      </c>
      <c r="H55" s="73" t="str">
        <f>IFERROR(VLOOKUP(G55,IF($C$4="TEI0181_REV01",CALC_CONN_TEI0181_REV01!$G:$T),14,0),"---")</f>
        <v>---</v>
      </c>
      <c r="I55" s="73" t="str">
        <f>IFERROR(VLOOKUP(G55,IF($C$4="TEI0181_REV01",CALC_CONN_TEI0181_REV01!$H:$X),16,0),"---")</f>
        <v>---</v>
      </c>
      <c r="J55" s="72" t="str">
        <f>IFERROR(VLOOKUP(G55,IF($C$4="TEI0181_REV01",CALC_CONN_TEI0181_REV01!$H:$X),17,0),"---")</f>
        <v>---</v>
      </c>
      <c r="K55" s="78" t="str">
        <f>IFERROR(VLOOKUP($D55&amp;"-"&amp;$E55,IF($C$4="TEI0181_REV01",CALC_CONN_TEI0181_REV01!$F:$K,"???"),6,0),"---")</f>
        <v>---</v>
      </c>
    </row>
    <row r="56" spans="2:11" ht="15" customHeight="1" x14ac:dyDescent="0.25">
      <c r="B56" s="73">
        <f t="shared" si="0"/>
        <v>51</v>
      </c>
      <c r="C56" s="77">
        <f>IFERROR(IF($C$4="TEI0181_REV01",CALC_CONN_TEI0181_REV01!U56,),"---")</f>
        <v>0</v>
      </c>
      <c r="D56" s="73">
        <f>IFERROR(IF($C$4="TEI0181_REV01",CALC_CONN_TEI0181_REV01!D56,),"---")</f>
        <v>0</v>
      </c>
      <c r="E56" s="73">
        <f>IFERROR(IF($C$4="TEI0181_REV01",CALC_CONN_TEI0181_REV01!E56,),"---")</f>
        <v>0</v>
      </c>
      <c r="F56" s="73" t="str">
        <f>IFERROR(IF(VLOOKUP($D56&amp;"-"&amp;$E56,IF($C$4="TEI0181_REV01",CALC_CONN_TEI0181_REV01!$F:$I),4,0)="--","---",IF($C$4="TEI0181_REV01",CALC_CONN_TEI0181_REV01!$G56&amp; " --&gt; " &amp;CALC_CONN_TEI0181_REV01!$I56&amp; " --&gt; ")),"---")</f>
        <v>---</v>
      </c>
      <c r="G56" s="73" t="str">
        <f>IFERROR(IF(VLOOKUP($D56&amp;"-"&amp;$E56,IF($C$4="TEI0181_REV01",CALC_CONN_TEI0181_REV01!$F:$H),3,0)="--",VLOOKUP($D56&amp;"-"&amp;$E56,IF($C$4="TEI0181_REV01",CALC_CONN_TEI0181_REV01!$F:$H),2,0),VLOOKUP($D56&amp;"-"&amp;$E56,IF($C$4="TEI0181_REV01",CALC_CONN_TEI0181_REV01!$F:$H),3,0)),"---")</f>
        <v>---</v>
      </c>
      <c r="H56" s="73" t="str">
        <f>IFERROR(VLOOKUP(G56,IF($C$4="TEI0181_REV01",CALC_CONN_TEI0181_REV01!$G:$T),14,0),"---")</f>
        <v>---</v>
      </c>
      <c r="I56" s="73" t="str">
        <f>IFERROR(VLOOKUP(G56,IF($C$4="TEI0181_REV01",CALC_CONN_TEI0181_REV01!$H:$X),16,0),"---")</f>
        <v>---</v>
      </c>
      <c r="J56" s="72" t="str">
        <f>IFERROR(VLOOKUP(G56,IF($C$4="TEI0181_REV01",CALC_CONN_TEI0181_REV01!$H:$X),17,0),"---")</f>
        <v>---</v>
      </c>
      <c r="K56" s="78" t="str">
        <f>IFERROR(VLOOKUP($D56&amp;"-"&amp;$E56,IF($C$4="TEI0181_REV01",CALC_CONN_TEI0181_REV01!$F:$K,"???"),6,0),"---")</f>
        <v>---</v>
      </c>
    </row>
    <row r="57" spans="2:11" ht="15" customHeight="1" x14ac:dyDescent="0.25">
      <c r="B57" s="73">
        <f t="shared" si="0"/>
        <v>52</v>
      </c>
      <c r="C57" s="77">
        <f>IFERROR(IF($C$4="TEI0181_REV01",CALC_CONN_TEI0181_REV01!U57,),"---")</f>
        <v>0</v>
      </c>
      <c r="D57" s="73">
        <f>IFERROR(IF($C$4="TEI0181_REV01",CALC_CONN_TEI0181_REV01!D57,),"---")</f>
        <v>0</v>
      </c>
      <c r="E57" s="73">
        <f>IFERROR(IF($C$4="TEI0181_REV01",CALC_CONN_TEI0181_REV01!E57,),"---")</f>
        <v>0</v>
      </c>
      <c r="F57" s="73" t="str">
        <f>IFERROR(IF(VLOOKUP($D57&amp;"-"&amp;$E57,IF($C$4="TEI0181_REV01",CALC_CONN_TEI0181_REV01!$F:$I),4,0)="--","---",IF($C$4="TEI0181_REV01",CALC_CONN_TEI0181_REV01!$G57&amp; " --&gt; " &amp;CALC_CONN_TEI0181_REV01!$I57&amp; " --&gt; ")),"---")</f>
        <v>---</v>
      </c>
      <c r="G57" s="73" t="str">
        <f>IFERROR(IF(VLOOKUP($D57&amp;"-"&amp;$E57,IF($C$4="TEI0181_REV01",CALC_CONN_TEI0181_REV01!$F:$H),3,0)="--",VLOOKUP($D57&amp;"-"&amp;$E57,IF($C$4="TEI0181_REV01",CALC_CONN_TEI0181_REV01!$F:$H),2,0),VLOOKUP($D57&amp;"-"&amp;$E57,IF($C$4="TEI0181_REV01",CALC_CONN_TEI0181_REV01!$F:$H),3,0)),"---")</f>
        <v>---</v>
      </c>
      <c r="H57" s="73" t="str">
        <f>IFERROR(VLOOKUP(G57,IF($C$4="TEI0181_REV01",CALC_CONN_TEI0181_REV01!$G:$T),14,0),"---")</f>
        <v>---</v>
      </c>
      <c r="I57" s="73" t="str">
        <f>IFERROR(VLOOKUP(G57,IF($C$4="TEI0181_REV01",CALC_CONN_TEI0181_REV01!$H:$X),16,0),"---")</f>
        <v>---</v>
      </c>
      <c r="J57" s="72" t="str">
        <f>IFERROR(VLOOKUP(G57,IF($C$4="TEI0181_REV01",CALC_CONN_TEI0181_REV01!$H:$X),17,0),"---")</f>
        <v>---</v>
      </c>
      <c r="K57" s="78" t="str">
        <f>IFERROR(VLOOKUP($D57&amp;"-"&amp;$E57,IF($C$4="TEI0181_REV01",CALC_CONN_TEI0181_REV01!$F:$K,"???"),6,0),"---")</f>
        <v>---</v>
      </c>
    </row>
    <row r="58" spans="2:11" ht="15" customHeight="1" x14ac:dyDescent="0.25">
      <c r="B58" s="73">
        <f t="shared" si="0"/>
        <v>53</v>
      </c>
      <c r="C58" s="77">
        <f>IFERROR(IF($C$4="TEI0181_REV01",CALC_CONN_TEI0181_REV01!U58,),"---")</f>
        <v>0</v>
      </c>
      <c r="D58" s="73">
        <f>IFERROR(IF($C$4="TEI0181_REV01",CALC_CONN_TEI0181_REV01!D58,),"---")</f>
        <v>0</v>
      </c>
      <c r="E58" s="73">
        <f>IFERROR(IF($C$4="TEI0181_REV01",CALC_CONN_TEI0181_REV01!E58,),"---")</f>
        <v>0</v>
      </c>
      <c r="F58" s="73" t="str">
        <f>IFERROR(IF(VLOOKUP($D58&amp;"-"&amp;$E58,IF($C$4="TEI0181_REV01",CALC_CONN_TEI0181_REV01!$F:$I),4,0)="--","---",IF($C$4="TEI0181_REV01",CALC_CONN_TEI0181_REV01!$G58&amp; " --&gt; " &amp;CALC_CONN_TEI0181_REV01!$I58&amp; " --&gt; ")),"---")</f>
        <v>---</v>
      </c>
      <c r="G58" s="73" t="str">
        <f>IFERROR(IF(VLOOKUP($D58&amp;"-"&amp;$E58,IF($C$4="TEI0181_REV01",CALC_CONN_TEI0181_REV01!$F:$H),3,0)="--",VLOOKUP($D58&amp;"-"&amp;$E58,IF($C$4="TEI0181_REV01",CALC_CONN_TEI0181_REV01!$F:$H),2,0),VLOOKUP($D58&amp;"-"&amp;$E58,IF($C$4="TEI0181_REV01",CALC_CONN_TEI0181_REV01!$F:$H),3,0)),"---")</f>
        <v>---</v>
      </c>
      <c r="H58" s="73" t="str">
        <f>IFERROR(VLOOKUP(G58,IF($C$4="TEI0181_REV01",CALC_CONN_TEI0181_REV01!$G:$T),14,0),"---")</f>
        <v>---</v>
      </c>
      <c r="I58" s="73" t="str">
        <f>IFERROR(VLOOKUP(G58,IF($C$4="TEI0181_REV01",CALC_CONN_TEI0181_REV01!$H:$X),16,0),"---")</f>
        <v>---</v>
      </c>
      <c r="J58" s="72" t="str">
        <f>IFERROR(VLOOKUP(G58,IF($C$4="TEI0181_REV01",CALC_CONN_TEI0181_REV01!$H:$X),17,0),"---")</f>
        <v>---</v>
      </c>
      <c r="K58" s="78" t="str">
        <f>IFERROR(VLOOKUP($D58&amp;"-"&amp;$E58,IF($C$4="TEI0181_REV01",CALC_CONN_TEI0181_REV01!$F:$K,"???"),6,0),"---")</f>
        <v>---</v>
      </c>
    </row>
    <row r="59" spans="2:11" ht="15" customHeight="1" x14ac:dyDescent="0.25">
      <c r="B59" s="73">
        <f t="shared" si="0"/>
        <v>54</v>
      </c>
      <c r="C59" s="77">
        <f>IFERROR(IF($C$4="TEI0181_REV01",CALC_CONN_TEI0181_REV01!U59,),"---")</f>
        <v>0</v>
      </c>
      <c r="D59" s="73">
        <f>IFERROR(IF($C$4="TEI0181_REV01",CALC_CONN_TEI0181_REV01!D59,),"---")</f>
        <v>0</v>
      </c>
      <c r="E59" s="73">
        <f>IFERROR(IF($C$4="TEI0181_REV01",CALC_CONN_TEI0181_REV01!E59,),"---")</f>
        <v>0</v>
      </c>
      <c r="F59" s="73" t="str">
        <f>IFERROR(IF(VLOOKUP($D59&amp;"-"&amp;$E59,IF($C$4="TEI0181_REV01",CALC_CONN_TEI0181_REV01!$F:$I),4,0)="--","---",IF($C$4="TEI0181_REV01",CALC_CONN_TEI0181_REV01!$G59&amp; " --&gt; " &amp;CALC_CONN_TEI0181_REV01!$I59&amp; " --&gt; ")),"---")</f>
        <v>---</v>
      </c>
      <c r="G59" s="73" t="str">
        <f>IFERROR(IF(VLOOKUP($D59&amp;"-"&amp;$E59,IF($C$4="TEI0181_REV01",CALC_CONN_TEI0181_REV01!$F:$H),3,0)="--",VLOOKUP($D59&amp;"-"&amp;$E59,IF($C$4="TEI0181_REV01",CALC_CONN_TEI0181_REV01!$F:$H),2,0),VLOOKUP($D59&amp;"-"&amp;$E59,IF($C$4="TEI0181_REV01",CALC_CONN_TEI0181_REV01!$F:$H),3,0)),"---")</f>
        <v>---</v>
      </c>
      <c r="H59" s="73" t="str">
        <f>IFERROR(VLOOKUP(G59,IF($C$4="TEI0181_REV01",CALC_CONN_TEI0181_REV01!$G:$T),14,0),"---")</f>
        <v>---</v>
      </c>
      <c r="I59" s="73" t="str">
        <f>IFERROR(VLOOKUP(G59,IF($C$4="TEI0181_REV01",CALC_CONN_TEI0181_REV01!$H:$X),16,0),"---")</f>
        <v>---</v>
      </c>
      <c r="J59" s="72" t="str">
        <f>IFERROR(VLOOKUP(G59,IF($C$4="TEI0181_REV01",CALC_CONN_TEI0181_REV01!$H:$X),17,0),"---")</f>
        <v>---</v>
      </c>
      <c r="K59" s="78" t="str">
        <f>IFERROR(VLOOKUP($D59&amp;"-"&amp;$E59,IF($C$4="TEI0181_REV01",CALC_CONN_TEI0181_REV01!$F:$K,"???"),6,0),"---")</f>
        <v>---</v>
      </c>
    </row>
    <row r="60" spans="2:11" ht="15" customHeight="1" x14ac:dyDescent="0.25">
      <c r="B60" s="73">
        <f t="shared" si="0"/>
        <v>55</v>
      </c>
      <c r="C60" s="77">
        <f>IFERROR(IF($C$4="TEI0181_REV01",CALC_CONN_TEI0181_REV01!U60,),"---")</f>
        <v>0</v>
      </c>
      <c r="D60" s="73">
        <f>IFERROR(IF($C$4="TEI0181_REV01",CALC_CONN_TEI0181_REV01!D60,),"---")</f>
        <v>0</v>
      </c>
      <c r="E60" s="73">
        <f>IFERROR(IF($C$4="TEI0181_REV01",CALC_CONN_TEI0181_REV01!E60,),"---")</f>
        <v>0</v>
      </c>
      <c r="F60" s="73" t="str">
        <f>IFERROR(IF(VLOOKUP($D60&amp;"-"&amp;$E60,IF($C$4="TEI0181_REV01",CALC_CONN_TEI0181_REV01!$F:$I),4,0)="--","---",IF($C$4="TEI0181_REV01",CALC_CONN_TEI0181_REV01!$G60&amp; " --&gt; " &amp;CALC_CONN_TEI0181_REV01!$I60&amp; " --&gt; ")),"---")</f>
        <v>---</v>
      </c>
      <c r="G60" s="73" t="str">
        <f>IFERROR(IF(VLOOKUP($D60&amp;"-"&amp;$E60,IF($C$4="TEI0181_REV01",CALC_CONN_TEI0181_REV01!$F:$H),3,0)="--",VLOOKUP($D60&amp;"-"&amp;$E60,IF($C$4="TEI0181_REV01",CALC_CONN_TEI0181_REV01!$F:$H),2,0),VLOOKUP($D60&amp;"-"&amp;$E60,IF($C$4="TEI0181_REV01",CALC_CONN_TEI0181_REV01!$F:$H),3,0)),"---")</f>
        <v>---</v>
      </c>
      <c r="H60" s="73" t="str">
        <f>IFERROR(VLOOKUP(G60,IF($C$4="TEI0181_REV01",CALC_CONN_TEI0181_REV01!$G:$T),14,0),"---")</f>
        <v>---</v>
      </c>
      <c r="I60" s="73" t="str">
        <f>IFERROR(VLOOKUP(G60,IF($C$4="TEI0181_REV01",CALC_CONN_TEI0181_REV01!$H:$X),16,0),"---")</f>
        <v>---</v>
      </c>
      <c r="J60" s="72" t="str">
        <f>IFERROR(VLOOKUP(G60,IF($C$4="TEI0181_REV01",CALC_CONN_TEI0181_REV01!$H:$X),17,0),"---")</f>
        <v>---</v>
      </c>
      <c r="K60" s="78" t="str">
        <f>IFERROR(VLOOKUP($D60&amp;"-"&amp;$E60,IF($C$4="TEI0181_REV01",CALC_CONN_TEI0181_REV01!$F:$K,"???"),6,0),"---")</f>
        <v>---</v>
      </c>
    </row>
    <row r="61" spans="2:11" ht="15" customHeight="1" x14ac:dyDescent="0.25">
      <c r="B61" s="73">
        <f t="shared" si="0"/>
        <v>56</v>
      </c>
      <c r="C61" s="77">
        <f>IFERROR(IF($C$4="TEI0181_REV01",CALC_CONN_TEI0181_REV01!U61,),"---")</f>
        <v>0</v>
      </c>
      <c r="D61" s="73">
        <f>IFERROR(IF($C$4="TEI0181_REV01",CALC_CONN_TEI0181_REV01!D61,),"---")</f>
        <v>0</v>
      </c>
      <c r="E61" s="73">
        <f>IFERROR(IF($C$4="TEI0181_REV01",CALC_CONN_TEI0181_REV01!E61,),"---")</f>
        <v>0</v>
      </c>
      <c r="F61" s="73" t="str">
        <f>IFERROR(IF(VLOOKUP($D61&amp;"-"&amp;$E61,IF($C$4="TEI0181_REV01",CALC_CONN_TEI0181_REV01!$F:$I),4,0)="--","---",IF($C$4="TEI0181_REV01",CALC_CONN_TEI0181_REV01!$G61&amp; " --&gt; " &amp;CALC_CONN_TEI0181_REV01!$I61&amp; " --&gt; ")),"---")</f>
        <v>---</v>
      </c>
      <c r="G61" s="73" t="str">
        <f>IFERROR(IF(VLOOKUP($D61&amp;"-"&amp;$E61,IF($C$4="TEI0181_REV01",CALC_CONN_TEI0181_REV01!$F:$H),3,0)="--",VLOOKUP($D61&amp;"-"&amp;$E61,IF($C$4="TEI0181_REV01",CALC_CONN_TEI0181_REV01!$F:$H),2,0),VLOOKUP($D61&amp;"-"&amp;$E61,IF($C$4="TEI0181_REV01",CALC_CONN_TEI0181_REV01!$F:$H),3,0)),"---")</f>
        <v>---</v>
      </c>
      <c r="H61" s="73" t="str">
        <f>IFERROR(VLOOKUP(G61,IF($C$4="TEI0181_REV01",CALC_CONN_TEI0181_REV01!$G:$T),14,0),"---")</f>
        <v>---</v>
      </c>
      <c r="I61" s="73" t="str">
        <f>IFERROR(VLOOKUP(G61,IF($C$4="TEI0181_REV01",CALC_CONN_TEI0181_REV01!$H:$X),16,0),"---")</f>
        <v>---</v>
      </c>
      <c r="J61" s="72" t="str">
        <f>IFERROR(VLOOKUP(G61,IF($C$4="TEI0181_REV01",CALC_CONN_TEI0181_REV01!$H:$X),17,0),"---")</f>
        <v>---</v>
      </c>
      <c r="K61" s="78" t="str">
        <f>IFERROR(VLOOKUP($D61&amp;"-"&amp;$E61,IF($C$4="TEI0181_REV01",CALC_CONN_TEI0181_REV01!$F:$K,"???"),6,0),"---")</f>
        <v>---</v>
      </c>
    </row>
    <row r="62" spans="2:11" ht="15" customHeight="1" x14ac:dyDescent="0.25">
      <c r="B62" s="73">
        <f t="shared" si="0"/>
        <v>57</v>
      </c>
      <c r="C62" s="77">
        <f>IFERROR(IF($C$4="TEI0181_REV01",CALC_CONN_TEI0181_REV01!U62,),"---")</f>
        <v>0</v>
      </c>
      <c r="D62" s="73">
        <f>IFERROR(IF($C$4="TEI0181_REV01",CALC_CONN_TEI0181_REV01!D62,),"---")</f>
        <v>0</v>
      </c>
      <c r="E62" s="73">
        <f>IFERROR(IF($C$4="TEI0181_REV01",CALC_CONN_TEI0181_REV01!E62,),"---")</f>
        <v>0</v>
      </c>
      <c r="F62" s="73" t="str">
        <f>IFERROR(IF(VLOOKUP($D62&amp;"-"&amp;$E62,IF($C$4="TEI0181_REV01",CALC_CONN_TEI0181_REV01!$F:$I),4,0)="--","---",IF($C$4="TEI0181_REV01",CALC_CONN_TEI0181_REV01!$G62&amp; " --&gt; " &amp;CALC_CONN_TEI0181_REV01!$I62&amp; " --&gt; ")),"---")</f>
        <v>---</v>
      </c>
      <c r="G62" s="73" t="str">
        <f>IFERROR(IF(VLOOKUP($D62&amp;"-"&amp;$E62,IF($C$4="TEI0181_REV01",CALC_CONN_TEI0181_REV01!$F:$H),3,0)="--",VLOOKUP($D62&amp;"-"&amp;$E62,IF($C$4="TEI0181_REV01",CALC_CONN_TEI0181_REV01!$F:$H),2,0),VLOOKUP($D62&amp;"-"&amp;$E62,IF($C$4="TEI0181_REV01",CALC_CONN_TEI0181_REV01!$F:$H),3,0)),"---")</f>
        <v>---</v>
      </c>
      <c r="H62" s="73" t="str">
        <f>IFERROR(VLOOKUP(G62,IF($C$4="TEI0181_REV01",CALC_CONN_TEI0181_REV01!$G:$T),14,0),"---")</f>
        <v>---</v>
      </c>
      <c r="I62" s="73" t="str">
        <f>IFERROR(VLOOKUP(G62,IF($C$4="TEI0181_REV01",CALC_CONN_TEI0181_REV01!$H:$X),16,0),"---")</f>
        <v>---</v>
      </c>
      <c r="J62" s="72" t="str">
        <f>IFERROR(VLOOKUP(G62,IF($C$4="TEI0181_REV01",CALC_CONN_TEI0181_REV01!$H:$X),17,0),"---")</f>
        <v>---</v>
      </c>
      <c r="K62" s="78" t="str">
        <f>IFERROR(VLOOKUP($D62&amp;"-"&amp;$E62,IF($C$4="TEI0181_REV01",CALC_CONN_TEI0181_REV01!$F:$K,"???"),6,0),"---")</f>
        <v>---</v>
      </c>
    </row>
    <row r="63" spans="2:11" ht="15" customHeight="1" x14ac:dyDescent="0.25">
      <c r="B63" s="73">
        <f t="shared" si="0"/>
        <v>58</v>
      </c>
      <c r="C63" s="77">
        <f>IFERROR(IF($C$4="TEI0181_REV01",CALC_CONN_TEI0181_REV01!U63,),"---")</f>
        <v>0</v>
      </c>
      <c r="D63" s="73">
        <f>IFERROR(IF($C$4="TEI0181_REV01",CALC_CONN_TEI0181_REV01!D63,),"---")</f>
        <v>0</v>
      </c>
      <c r="E63" s="73">
        <f>IFERROR(IF($C$4="TEI0181_REV01",CALC_CONN_TEI0181_REV01!E63,),"---")</f>
        <v>0</v>
      </c>
      <c r="F63" s="73" t="str">
        <f>IFERROR(IF(VLOOKUP($D63&amp;"-"&amp;$E63,IF($C$4="TEI0181_REV01",CALC_CONN_TEI0181_REV01!$F:$I),4,0)="--","---",IF($C$4="TEI0181_REV01",CALC_CONN_TEI0181_REV01!$G63&amp; " --&gt; " &amp;CALC_CONN_TEI0181_REV01!$I63&amp; " --&gt; ")),"---")</f>
        <v>---</v>
      </c>
      <c r="G63" s="73" t="str">
        <f>IFERROR(IF(VLOOKUP($D63&amp;"-"&amp;$E63,IF($C$4="TEI0181_REV01",CALC_CONN_TEI0181_REV01!$F:$H),3,0)="--",VLOOKUP($D63&amp;"-"&amp;$E63,IF($C$4="TEI0181_REV01",CALC_CONN_TEI0181_REV01!$F:$H),2,0),VLOOKUP($D63&amp;"-"&amp;$E63,IF($C$4="TEI0181_REV01",CALC_CONN_TEI0181_REV01!$F:$H),3,0)),"---")</f>
        <v>---</v>
      </c>
      <c r="H63" s="73" t="str">
        <f>IFERROR(VLOOKUP(G63,IF($C$4="TEI0181_REV01",CALC_CONN_TEI0181_REV01!$G:$T),14,0),"---")</f>
        <v>---</v>
      </c>
      <c r="I63" s="73" t="str">
        <f>IFERROR(VLOOKUP(G63,IF($C$4="TEI0181_REV01",CALC_CONN_TEI0181_REV01!$H:$X),16,0),"---")</f>
        <v>---</v>
      </c>
      <c r="J63" s="72" t="str">
        <f>IFERROR(VLOOKUP(G63,IF($C$4="TEI0181_REV01",CALC_CONN_TEI0181_REV01!$H:$X),17,0),"---")</f>
        <v>---</v>
      </c>
      <c r="K63" s="78" t="str">
        <f>IFERROR(VLOOKUP($D63&amp;"-"&amp;$E63,IF($C$4="TEI0181_REV01",CALC_CONN_TEI0181_REV01!$F:$K,"???"),6,0),"---")</f>
        <v>---</v>
      </c>
    </row>
    <row r="64" spans="2:11" ht="15" customHeight="1" x14ac:dyDescent="0.25">
      <c r="B64" s="73">
        <f t="shared" si="0"/>
        <v>59</v>
      </c>
      <c r="C64" s="77">
        <f>IFERROR(IF($C$4="TEI0181_REV01",CALC_CONN_TEI0181_REV01!U64,),"---")</f>
        <v>0</v>
      </c>
      <c r="D64" s="73">
        <f>IFERROR(IF($C$4="TEI0181_REV01",CALC_CONN_TEI0181_REV01!D64,),"---")</f>
        <v>0</v>
      </c>
      <c r="E64" s="73">
        <f>IFERROR(IF($C$4="TEI0181_REV01",CALC_CONN_TEI0181_REV01!E64,),"---")</f>
        <v>0</v>
      </c>
      <c r="F64" s="73" t="str">
        <f>IFERROR(IF(VLOOKUP($D64&amp;"-"&amp;$E64,IF($C$4="TEI0181_REV01",CALC_CONN_TEI0181_REV01!$F:$I),4,0)="--","---",IF($C$4="TEI0181_REV01",CALC_CONN_TEI0181_REV01!$G64&amp; " --&gt; " &amp;CALC_CONN_TEI0181_REV01!$I64&amp; " --&gt; ")),"---")</f>
        <v>---</v>
      </c>
      <c r="G64" s="73" t="str">
        <f>IFERROR(IF(VLOOKUP($D64&amp;"-"&amp;$E64,IF($C$4="TEI0181_REV01",CALC_CONN_TEI0181_REV01!$F:$H),3,0)="--",VLOOKUP($D64&amp;"-"&amp;$E64,IF($C$4="TEI0181_REV01",CALC_CONN_TEI0181_REV01!$F:$H),2,0),VLOOKUP($D64&amp;"-"&amp;$E64,IF($C$4="TEI0181_REV01",CALC_CONN_TEI0181_REV01!$F:$H),3,0)),"---")</f>
        <v>---</v>
      </c>
      <c r="H64" s="73" t="str">
        <f>IFERROR(VLOOKUP(G64,IF($C$4="TEI0181_REV01",CALC_CONN_TEI0181_REV01!$G:$T),14,0),"---")</f>
        <v>---</v>
      </c>
      <c r="I64" s="73" t="str">
        <f>IFERROR(VLOOKUP(G64,IF($C$4="TEI0181_REV01",CALC_CONN_TEI0181_REV01!$H:$X),16,0),"---")</f>
        <v>---</v>
      </c>
      <c r="J64" s="72" t="str">
        <f>IFERROR(VLOOKUP(G64,IF($C$4="TEI0181_REV01",CALC_CONN_TEI0181_REV01!$H:$X),17,0),"---")</f>
        <v>---</v>
      </c>
      <c r="K64" s="78" t="str">
        <f>IFERROR(VLOOKUP($D64&amp;"-"&amp;$E64,IF($C$4="TEI0181_REV01",CALC_CONN_TEI0181_REV01!$F:$K,"???"),6,0),"---")</f>
        <v>---</v>
      </c>
    </row>
    <row r="65" spans="2:11" ht="15" customHeight="1" x14ac:dyDescent="0.25">
      <c r="B65" s="73">
        <f t="shared" si="0"/>
        <v>60</v>
      </c>
      <c r="C65" s="77">
        <f>IFERROR(IF($C$4="TEI0181_REV01",CALC_CONN_TEI0181_REV01!U65,),"---")</f>
        <v>0</v>
      </c>
      <c r="D65" s="73">
        <f>IFERROR(IF($C$4="TEI0181_REV01",CALC_CONN_TEI0181_REV01!D65,),"---")</f>
        <v>0</v>
      </c>
      <c r="E65" s="73">
        <f>IFERROR(IF($C$4="TEI0181_REV01",CALC_CONN_TEI0181_REV01!E65,),"---")</f>
        <v>0</v>
      </c>
      <c r="F65" s="73" t="str">
        <f>IFERROR(IF(VLOOKUP($D65&amp;"-"&amp;$E65,IF($C$4="TEI0181_REV01",CALC_CONN_TEI0181_REV01!$F:$I),4,0)="--","---",IF($C$4="TEI0181_REV01",CALC_CONN_TEI0181_REV01!$G65&amp; " --&gt; " &amp;CALC_CONN_TEI0181_REV01!$I65&amp; " --&gt; ")),"---")</f>
        <v>---</v>
      </c>
      <c r="G65" s="73" t="str">
        <f>IFERROR(IF(VLOOKUP($D65&amp;"-"&amp;$E65,IF($C$4="TEI0181_REV01",CALC_CONN_TEI0181_REV01!$F:$H),3,0)="--",VLOOKUP($D65&amp;"-"&amp;$E65,IF($C$4="TEI0181_REV01",CALC_CONN_TEI0181_REV01!$F:$H),2,0),VLOOKUP($D65&amp;"-"&amp;$E65,IF($C$4="TEI0181_REV01",CALC_CONN_TEI0181_REV01!$F:$H),3,0)),"---")</f>
        <v>---</v>
      </c>
      <c r="H65" s="73" t="str">
        <f>IFERROR(VLOOKUP(G65,IF($C$4="TEI0181_REV01",CALC_CONN_TEI0181_REV01!$G:$T),14,0),"---")</f>
        <v>---</v>
      </c>
      <c r="I65" s="73" t="str">
        <f>IFERROR(VLOOKUP(G65,IF($C$4="TEI0181_REV01",CALC_CONN_TEI0181_REV01!$H:$X),16,0),"---")</f>
        <v>---</v>
      </c>
      <c r="J65" s="72" t="str">
        <f>IFERROR(VLOOKUP(G65,IF($C$4="TEI0181_REV01",CALC_CONN_TEI0181_REV01!$H:$X),17,0),"---")</f>
        <v>---</v>
      </c>
      <c r="K65" s="78" t="str">
        <f>IFERROR(VLOOKUP($D65&amp;"-"&amp;$E65,IF($C$4="TEI0181_REV01",CALC_CONN_TEI0181_REV01!$F:$K,"???"),6,0),"---")</f>
        <v>---</v>
      </c>
    </row>
    <row r="66" spans="2:11" ht="15" customHeight="1" x14ac:dyDescent="0.25">
      <c r="B66" s="73">
        <f t="shared" si="0"/>
        <v>61</v>
      </c>
      <c r="C66" s="77">
        <f>IFERROR(IF($C$4="TEI0181_REV01",CALC_CONN_TEI0181_REV01!U66,),"---")</f>
        <v>0</v>
      </c>
      <c r="D66" s="73">
        <f>IFERROR(IF($C$4="TEI0181_REV01",CALC_CONN_TEI0181_REV01!D66,),"---")</f>
        <v>0</v>
      </c>
      <c r="E66" s="73">
        <f>IFERROR(IF($C$4="TEI0181_REV01",CALC_CONN_TEI0181_REV01!E66,),"---")</f>
        <v>0</v>
      </c>
      <c r="F66" s="73" t="str">
        <f>IFERROR(IF(VLOOKUP($D66&amp;"-"&amp;$E66,IF($C$4="TEI0181_REV01",CALC_CONN_TEI0181_REV01!$F:$I),4,0)="--","---",IF($C$4="TEI0181_REV01",CALC_CONN_TEI0181_REV01!$G66&amp; " --&gt; " &amp;CALC_CONN_TEI0181_REV01!$I66&amp; " --&gt; ")),"---")</f>
        <v>---</v>
      </c>
      <c r="G66" s="73" t="str">
        <f>IFERROR(IF(VLOOKUP($D66&amp;"-"&amp;$E66,IF($C$4="TEI0181_REV01",CALC_CONN_TEI0181_REV01!$F:$H),3,0)="--",VLOOKUP($D66&amp;"-"&amp;$E66,IF($C$4="TEI0181_REV01",CALC_CONN_TEI0181_REV01!$F:$H),2,0),VLOOKUP($D66&amp;"-"&amp;$E66,IF($C$4="TEI0181_REV01",CALC_CONN_TEI0181_REV01!$F:$H),3,0)),"---")</f>
        <v>---</v>
      </c>
      <c r="H66" s="73" t="str">
        <f>IFERROR(VLOOKUP(G66,IF($C$4="TEI0181_REV01",CALC_CONN_TEI0181_REV01!$G:$T),14,0),"---")</f>
        <v>---</v>
      </c>
      <c r="I66" s="73" t="str">
        <f>IFERROR(VLOOKUP(G66,IF($C$4="TEI0181_REV01",CALC_CONN_TEI0181_REV01!$H:$X),16,0),"---")</f>
        <v>---</v>
      </c>
      <c r="J66" s="72" t="str">
        <f>IFERROR(VLOOKUP(G66,IF($C$4="TEI0181_REV01",CALC_CONN_TEI0181_REV01!$H:$X),17,0),"---")</f>
        <v>---</v>
      </c>
      <c r="K66" s="78" t="str">
        <f>IFERROR(VLOOKUP($D66&amp;"-"&amp;$E66,IF($C$4="TEI0181_REV01",CALC_CONN_TEI0181_REV01!$F:$K,"???"),6,0),"---")</f>
        <v>---</v>
      </c>
    </row>
    <row r="67" spans="2:11" ht="15" customHeight="1" x14ac:dyDescent="0.25">
      <c r="B67" s="73">
        <f t="shared" si="0"/>
        <v>62</v>
      </c>
      <c r="C67" s="77">
        <f>IFERROR(IF($C$4="TEI0181_REV01",CALC_CONN_TEI0181_REV01!U67,),"---")</f>
        <v>0</v>
      </c>
      <c r="D67" s="73">
        <f>IFERROR(IF($C$4="TEI0181_REV01",CALC_CONN_TEI0181_REV01!D67,),"---")</f>
        <v>0</v>
      </c>
      <c r="E67" s="73">
        <f>IFERROR(IF($C$4="TEI0181_REV01",CALC_CONN_TEI0181_REV01!E67,),"---")</f>
        <v>0</v>
      </c>
      <c r="F67" s="73" t="str">
        <f>IFERROR(IF(VLOOKUP($D67&amp;"-"&amp;$E67,IF($C$4="TEI0181_REV01",CALC_CONN_TEI0181_REV01!$F:$I),4,0)="--","---",IF($C$4="TEI0181_REV01",CALC_CONN_TEI0181_REV01!$G67&amp; " --&gt; " &amp;CALC_CONN_TEI0181_REV01!$I67&amp; " --&gt; ")),"---")</f>
        <v>---</v>
      </c>
      <c r="G67" s="73" t="str">
        <f>IFERROR(IF(VLOOKUP($D67&amp;"-"&amp;$E67,IF($C$4="TEI0181_REV01",CALC_CONN_TEI0181_REV01!$F:$H),3,0)="--",VLOOKUP($D67&amp;"-"&amp;$E67,IF($C$4="TEI0181_REV01",CALC_CONN_TEI0181_REV01!$F:$H),2,0),VLOOKUP($D67&amp;"-"&amp;$E67,IF($C$4="TEI0181_REV01",CALC_CONN_TEI0181_REV01!$F:$H),3,0)),"---")</f>
        <v>---</v>
      </c>
      <c r="H67" s="73" t="str">
        <f>IFERROR(VLOOKUP(G67,IF($C$4="TEI0181_REV01",CALC_CONN_TEI0181_REV01!$G:$T),14,0),"---")</f>
        <v>---</v>
      </c>
      <c r="I67" s="73" t="str">
        <f>IFERROR(VLOOKUP(G67,IF($C$4="TEI0181_REV01",CALC_CONN_TEI0181_REV01!$H:$X),16,0),"---")</f>
        <v>---</v>
      </c>
      <c r="J67" s="72" t="str">
        <f>IFERROR(VLOOKUP(G67,IF($C$4="TEI0181_REV01",CALC_CONN_TEI0181_REV01!$H:$X),17,0),"---")</f>
        <v>---</v>
      </c>
      <c r="K67" s="78" t="str">
        <f>IFERROR(VLOOKUP($D67&amp;"-"&amp;$E67,IF($C$4="TEI0181_REV01",CALC_CONN_TEI0181_REV01!$F:$K,"???"),6,0),"---")</f>
        <v>---</v>
      </c>
    </row>
    <row r="68" spans="2:11" ht="15" customHeight="1" x14ac:dyDescent="0.25">
      <c r="B68" s="73">
        <f t="shared" si="0"/>
        <v>63</v>
      </c>
      <c r="C68" s="77">
        <f>IFERROR(IF($C$4="TEI0181_REV01",CALC_CONN_TEI0181_REV01!U68,),"---")</f>
        <v>0</v>
      </c>
      <c r="D68" s="73">
        <f>IFERROR(IF($C$4="TEI0181_REV01",CALC_CONN_TEI0181_REV01!D68,),"---")</f>
        <v>0</v>
      </c>
      <c r="E68" s="73">
        <f>IFERROR(IF($C$4="TEI0181_REV01",CALC_CONN_TEI0181_REV01!E68,),"---")</f>
        <v>0</v>
      </c>
      <c r="F68" s="73" t="str">
        <f>IFERROR(IF(VLOOKUP($D68&amp;"-"&amp;$E68,IF($C$4="TEI0181_REV01",CALC_CONN_TEI0181_REV01!$F:$I),4,0)="--","---",IF($C$4="TEI0181_REV01",CALC_CONN_TEI0181_REV01!$G68&amp; " --&gt; " &amp;CALC_CONN_TEI0181_REV01!$I68&amp; " --&gt; ")),"---")</f>
        <v>---</v>
      </c>
      <c r="G68" s="73" t="str">
        <f>IFERROR(IF(VLOOKUP($D68&amp;"-"&amp;$E68,IF($C$4="TEI0181_REV01",CALC_CONN_TEI0181_REV01!$F:$H),3,0)="--",VLOOKUP($D68&amp;"-"&amp;$E68,IF($C$4="TEI0181_REV01",CALC_CONN_TEI0181_REV01!$F:$H),2,0),VLOOKUP($D68&amp;"-"&amp;$E68,IF($C$4="TEI0181_REV01",CALC_CONN_TEI0181_REV01!$F:$H),3,0)),"---")</f>
        <v>---</v>
      </c>
      <c r="H68" s="73" t="str">
        <f>IFERROR(VLOOKUP(G68,IF($C$4="TEI0181_REV01",CALC_CONN_TEI0181_REV01!$G:$T),14,0),"---")</f>
        <v>---</v>
      </c>
      <c r="I68" s="73" t="str">
        <f>IFERROR(VLOOKUP(G68,IF($C$4="TEI0181_REV01",CALC_CONN_TEI0181_REV01!$H:$X),16,0),"---")</f>
        <v>---</v>
      </c>
      <c r="J68" s="72" t="str">
        <f>IFERROR(VLOOKUP(G68,IF($C$4="TEI0181_REV01",CALC_CONN_TEI0181_REV01!$H:$X),17,0),"---")</f>
        <v>---</v>
      </c>
      <c r="K68" s="78" t="str">
        <f>IFERROR(VLOOKUP($D68&amp;"-"&amp;$E68,IF($C$4="TEI0181_REV01",CALC_CONN_TEI0181_REV01!$F:$K,"???"),6,0),"---")</f>
        <v>---</v>
      </c>
    </row>
    <row r="69" spans="2:11" ht="15" customHeight="1" x14ac:dyDescent="0.25">
      <c r="B69" s="73">
        <f t="shared" si="0"/>
        <v>64</v>
      </c>
      <c r="C69" s="77">
        <f>IFERROR(IF($C$4="TEI0181_REV01",CALC_CONN_TEI0181_REV01!U69,),"---")</f>
        <v>0</v>
      </c>
      <c r="D69" s="73">
        <f>IFERROR(IF($C$4="TEI0181_REV01",CALC_CONN_TEI0181_REV01!D69,),"---")</f>
        <v>0</v>
      </c>
      <c r="E69" s="73">
        <f>IFERROR(IF($C$4="TEI0181_REV01",CALC_CONN_TEI0181_REV01!E69,),"---")</f>
        <v>0</v>
      </c>
      <c r="F69" s="73" t="str">
        <f>IFERROR(IF(VLOOKUP($D69&amp;"-"&amp;$E69,IF($C$4="TEI0181_REV01",CALC_CONN_TEI0181_REV01!$F:$I),4,0)="--","---",IF($C$4="TEI0181_REV01",CALC_CONN_TEI0181_REV01!$G69&amp; " --&gt; " &amp;CALC_CONN_TEI0181_REV01!$I69&amp; " --&gt; ")),"---")</f>
        <v>---</v>
      </c>
      <c r="G69" s="73" t="str">
        <f>IFERROR(IF(VLOOKUP($D69&amp;"-"&amp;$E69,IF($C$4="TEI0181_REV01",CALC_CONN_TEI0181_REV01!$F:$H),3,0)="--",VLOOKUP($D69&amp;"-"&amp;$E69,IF($C$4="TEI0181_REV01",CALC_CONN_TEI0181_REV01!$F:$H),2,0),VLOOKUP($D69&amp;"-"&amp;$E69,IF($C$4="TEI0181_REV01",CALC_CONN_TEI0181_REV01!$F:$H),3,0)),"---")</f>
        <v>---</v>
      </c>
      <c r="H69" s="73" t="str">
        <f>IFERROR(VLOOKUP(G69,IF($C$4="TEI0181_REV01",CALC_CONN_TEI0181_REV01!$G:$T),14,0),"---")</f>
        <v>---</v>
      </c>
      <c r="I69" s="73" t="str">
        <f>IFERROR(VLOOKUP(G69,IF($C$4="TEI0181_REV01",CALC_CONN_TEI0181_REV01!$H:$X),16,0),"---")</f>
        <v>---</v>
      </c>
      <c r="J69" s="72" t="str">
        <f>IFERROR(VLOOKUP(G69,IF($C$4="TEI0181_REV01",CALC_CONN_TEI0181_REV01!$H:$X),17,0),"---")</f>
        <v>---</v>
      </c>
      <c r="K69" s="78" t="str">
        <f>IFERROR(VLOOKUP($D69&amp;"-"&amp;$E69,IF($C$4="TEI0181_REV01",CALC_CONN_TEI0181_REV01!$F:$K,"???"),6,0),"---")</f>
        <v>---</v>
      </c>
    </row>
    <row r="70" spans="2:11" ht="15" customHeight="1" x14ac:dyDescent="0.25">
      <c r="B70" s="73">
        <f t="shared" si="0"/>
        <v>65</v>
      </c>
      <c r="C70" s="77">
        <f>IFERROR(IF($C$4="TEI0181_REV01",CALC_CONN_TEI0181_REV01!U70,),"---")</f>
        <v>0</v>
      </c>
      <c r="D70" s="73">
        <f>IFERROR(IF($C$4="TEI0181_REV01",CALC_CONN_TEI0181_REV01!D70,),"---")</f>
        <v>0</v>
      </c>
      <c r="E70" s="73">
        <f>IFERROR(IF($C$4="TEI0181_REV01",CALC_CONN_TEI0181_REV01!E70,),"---")</f>
        <v>0</v>
      </c>
      <c r="F70" s="73" t="str">
        <f>IFERROR(IF(VLOOKUP($D70&amp;"-"&amp;$E70,IF($C$4="TEI0181_REV01",CALC_CONN_TEI0181_REV01!$F:$I),4,0)="--","---",IF($C$4="TEI0181_REV01",CALC_CONN_TEI0181_REV01!$G70&amp; " --&gt; " &amp;CALC_CONN_TEI0181_REV01!$I70&amp; " --&gt; ")),"---")</f>
        <v>---</v>
      </c>
      <c r="G70" s="73" t="str">
        <f>IFERROR(IF(VLOOKUP($D70&amp;"-"&amp;$E70,IF($C$4="TEI0181_REV01",CALC_CONN_TEI0181_REV01!$F:$H),3,0)="--",VLOOKUP($D70&amp;"-"&amp;$E70,IF($C$4="TEI0181_REV01",CALC_CONN_TEI0181_REV01!$F:$H),2,0),VLOOKUP($D70&amp;"-"&amp;$E70,IF($C$4="TEI0181_REV01",CALC_CONN_TEI0181_REV01!$F:$H),3,0)),"---")</f>
        <v>---</v>
      </c>
      <c r="H70" s="73" t="str">
        <f>IFERROR(VLOOKUP(G70,IF($C$4="TEI0181_REV01",CALC_CONN_TEI0181_REV01!$G:$T),14,0),"---")</f>
        <v>---</v>
      </c>
      <c r="I70" s="73" t="str">
        <f>IFERROR(VLOOKUP(G70,IF($C$4="TEI0181_REV01",CALC_CONN_TEI0181_REV01!$H:$X),16,0),"---")</f>
        <v>---</v>
      </c>
      <c r="J70" s="72" t="str">
        <f>IFERROR(VLOOKUP(G70,IF($C$4="TEI0181_REV01",CALC_CONN_TEI0181_REV01!$H:$X),17,0),"---")</f>
        <v>---</v>
      </c>
      <c r="K70" s="78" t="str">
        <f>IFERROR(VLOOKUP($D70&amp;"-"&amp;$E70,IF($C$4="TEI0181_REV01",CALC_CONN_TEI0181_REV01!$F:$K,"???"),6,0),"---")</f>
        <v>---</v>
      </c>
    </row>
    <row r="71" spans="2:11" ht="15" customHeight="1" x14ac:dyDescent="0.25">
      <c r="B71" s="73">
        <f t="shared" si="0"/>
        <v>66</v>
      </c>
      <c r="C71" s="77">
        <f>IFERROR(IF($C$4="TEI0181_REV01",CALC_CONN_TEI0181_REV01!U71,),"---")</f>
        <v>0</v>
      </c>
      <c r="D71" s="73">
        <f>IFERROR(IF($C$4="TEI0181_REV01",CALC_CONN_TEI0181_REV01!D71,),"---")</f>
        <v>0</v>
      </c>
      <c r="E71" s="73">
        <f>IFERROR(IF($C$4="TEI0181_REV01",CALC_CONN_TEI0181_REV01!E71,),"---")</f>
        <v>0</v>
      </c>
      <c r="F71" s="73" t="str">
        <f>IFERROR(IF(VLOOKUP($D71&amp;"-"&amp;$E71,IF($C$4="TEI0181_REV01",CALC_CONN_TEI0181_REV01!$F:$I),4,0)="--","---",IF($C$4="TEI0181_REV01",CALC_CONN_TEI0181_REV01!$G71&amp; " --&gt; " &amp;CALC_CONN_TEI0181_REV01!$I71&amp; " --&gt; ")),"---")</f>
        <v>---</v>
      </c>
      <c r="G71" s="73" t="str">
        <f>IFERROR(IF(VLOOKUP($D71&amp;"-"&amp;$E71,IF($C$4="TEI0181_REV01",CALC_CONN_TEI0181_REV01!$F:$H),3,0)="--",VLOOKUP($D71&amp;"-"&amp;$E71,IF($C$4="TEI0181_REV01",CALC_CONN_TEI0181_REV01!$F:$H),2,0),VLOOKUP($D71&amp;"-"&amp;$E71,IF($C$4="TEI0181_REV01",CALC_CONN_TEI0181_REV01!$F:$H),3,0)),"---")</f>
        <v>---</v>
      </c>
      <c r="H71" s="73" t="str">
        <f>IFERROR(VLOOKUP(G71,IF($C$4="TEI0181_REV01",CALC_CONN_TEI0181_REV01!$G:$T),14,0),"---")</f>
        <v>---</v>
      </c>
      <c r="I71" s="73" t="str">
        <f>IFERROR(VLOOKUP(G71,IF($C$4="TEI0181_REV01",CALC_CONN_TEI0181_REV01!$H:$X),16,0),"---")</f>
        <v>---</v>
      </c>
      <c r="J71" s="72" t="str">
        <f>IFERROR(VLOOKUP(G71,IF($C$4="TEI0181_REV01",CALC_CONN_TEI0181_REV01!$H:$X),17,0),"---")</f>
        <v>---</v>
      </c>
      <c r="K71" s="78" t="str">
        <f>IFERROR(VLOOKUP($D71&amp;"-"&amp;$E71,IF($C$4="TEI0181_REV01",CALC_CONN_TEI0181_REV01!$F:$K,"???"),6,0),"---")</f>
        <v>---</v>
      </c>
    </row>
    <row r="72" spans="2:11" ht="15" customHeight="1" x14ac:dyDescent="0.25">
      <c r="B72" s="73">
        <f t="shared" ref="B72:B113" si="1">B71+1</f>
        <v>67</v>
      </c>
      <c r="C72" s="77">
        <f>IFERROR(IF($C$4="TEI0181_REV01",CALC_CONN_TEI0181_REV01!U72,),"---")</f>
        <v>0</v>
      </c>
      <c r="D72" s="73">
        <f>IFERROR(IF($C$4="TEI0181_REV01",CALC_CONN_TEI0181_REV01!D72,),"---")</f>
        <v>0</v>
      </c>
      <c r="E72" s="73">
        <f>IFERROR(IF($C$4="TEI0181_REV01",CALC_CONN_TEI0181_REV01!E72,),"---")</f>
        <v>0</v>
      </c>
      <c r="F72" s="73" t="str">
        <f>IFERROR(IF(VLOOKUP($D72&amp;"-"&amp;$E72,IF($C$4="TEI0181_REV01",CALC_CONN_TEI0181_REV01!$F:$I),4,0)="--","---",IF($C$4="TEI0181_REV01",CALC_CONN_TEI0181_REV01!$G72&amp; " --&gt; " &amp;CALC_CONN_TEI0181_REV01!$I72&amp; " --&gt; ")),"---")</f>
        <v>---</v>
      </c>
      <c r="G72" s="73" t="str">
        <f>IFERROR(IF(VLOOKUP($D72&amp;"-"&amp;$E72,IF($C$4="TEI0181_REV01",CALC_CONN_TEI0181_REV01!$F:$H),3,0)="--",VLOOKUP($D72&amp;"-"&amp;$E72,IF($C$4="TEI0181_REV01",CALC_CONN_TEI0181_REV01!$F:$H),2,0),VLOOKUP($D72&amp;"-"&amp;$E72,IF($C$4="TEI0181_REV01",CALC_CONN_TEI0181_REV01!$F:$H),3,0)),"---")</f>
        <v>---</v>
      </c>
      <c r="H72" s="73" t="str">
        <f>IFERROR(VLOOKUP(G72,IF($C$4="TEI0181_REV01",CALC_CONN_TEI0181_REV01!$G:$T),14,0),"---")</f>
        <v>---</v>
      </c>
      <c r="I72" s="73" t="str">
        <f>IFERROR(VLOOKUP(G72,IF($C$4="TEI0181_REV01",CALC_CONN_TEI0181_REV01!$H:$X),16,0),"---")</f>
        <v>---</v>
      </c>
      <c r="J72" s="72" t="str">
        <f>IFERROR(VLOOKUP(G72,IF($C$4="TEI0181_REV01",CALC_CONN_TEI0181_REV01!$H:$X),17,0),"---")</f>
        <v>---</v>
      </c>
      <c r="K72" s="78" t="str">
        <f>IFERROR(VLOOKUP($D72&amp;"-"&amp;$E72,IF($C$4="TEI0181_REV01",CALC_CONN_TEI0181_REV01!$F:$K,"???"),6,0),"---")</f>
        <v>---</v>
      </c>
    </row>
    <row r="73" spans="2:11" ht="15" customHeight="1" x14ac:dyDescent="0.25">
      <c r="B73" s="73">
        <f t="shared" si="1"/>
        <v>68</v>
      </c>
      <c r="C73" s="77">
        <f>IFERROR(IF($C$4="TEI0181_REV01",CALC_CONN_TEI0181_REV01!U73,),"---")</f>
        <v>0</v>
      </c>
      <c r="D73" s="73">
        <f>IFERROR(IF($C$4="TEI0181_REV01",CALC_CONN_TEI0181_REV01!D73,),"---")</f>
        <v>0</v>
      </c>
      <c r="E73" s="73">
        <f>IFERROR(IF($C$4="TEI0181_REV01",CALC_CONN_TEI0181_REV01!E73,),"---")</f>
        <v>0</v>
      </c>
      <c r="F73" s="73" t="str">
        <f>IFERROR(IF(VLOOKUP($D73&amp;"-"&amp;$E73,IF($C$4="TEI0181_REV01",CALC_CONN_TEI0181_REV01!$F:$I),4,0)="--","---",IF($C$4="TEI0181_REV01",CALC_CONN_TEI0181_REV01!$G73&amp; " --&gt; " &amp;CALC_CONN_TEI0181_REV01!$I73&amp; " --&gt; ")),"---")</f>
        <v>---</v>
      </c>
      <c r="G73" s="73" t="str">
        <f>IFERROR(IF(VLOOKUP($D73&amp;"-"&amp;$E73,IF($C$4="TEI0181_REV01",CALC_CONN_TEI0181_REV01!$F:$H),3,0)="--",VLOOKUP($D73&amp;"-"&amp;$E73,IF($C$4="TEI0181_REV01",CALC_CONN_TEI0181_REV01!$F:$H),2,0),VLOOKUP($D73&amp;"-"&amp;$E73,IF($C$4="TEI0181_REV01",CALC_CONN_TEI0181_REV01!$F:$H),3,0)),"---")</f>
        <v>---</v>
      </c>
      <c r="H73" s="73" t="str">
        <f>IFERROR(VLOOKUP(G73,IF($C$4="TEI0181_REV01",CALC_CONN_TEI0181_REV01!$G:$T),14,0),"---")</f>
        <v>---</v>
      </c>
      <c r="I73" s="73" t="str">
        <f>IFERROR(VLOOKUP(G73,IF($C$4="TEI0181_REV01",CALC_CONN_TEI0181_REV01!$H:$X),16,0),"---")</f>
        <v>---</v>
      </c>
      <c r="J73" s="72" t="str">
        <f>IFERROR(VLOOKUP(G73,IF($C$4="TEI0181_REV01",CALC_CONN_TEI0181_REV01!$H:$X),17,0),"---")</f>
        <v>---</v>
      </c>
      <c r="K73" s="78" t="str">
        <f>IFERROR(VLOOKUP($D73&amp;"-"&amp;$E73,IF($C$4="TEI0181_REV01",CALC_CONN_TEI0181_REV01!$F:$K,"???"),6,0),"---")</f>
        <v>---</v>
      </c>
    </row>
    <row r="74" spans="2:11" ht="15" customHeight="1" x14ac:dyDescent="0.25">
      <c r="B74" s="73">
        <f t="shared" si="1"/>
        <v>69</v>
      </c>
      <c r="C74" s="77">
        <f>IFERROR(IF($C$4="TEI0181_REV01",CALC_CONN_TEI0181_REV01!U74,),"---")</f>
        <v>0</v>
      </c>
      <c r="D74" s="73">
        <f>IFERROR(IF($C$4="TEI0181_REV01",CALC_CONN_TEI0181_REV01!D74,),"---")</f>
        <v>0</v>
      </c>
      <c r="E74" s="73">
        <f>IFERROR(IF($C$4="TEI0181_REV01",CALC_CONN_TEI0181_REV01!E74,),"---")</f>
        <v>0</v>
      </c>
      <c r="F74" s="73" t="str">
        <f>IFERROR(IF(VLOOKUP($D74&amp;"-"&amp;$E74,IF($C$4="TEI0181_REV01",CALC_CONN_TEI0181_REV01!$F:$I),4,0)="--","---",IF($C$4="TEI0181_REV01",CALC_CONN_TEI0181_REV01!$G74&amp; " --&gt; " &amp;CALC_CONN_TEI0181_REV01!$I74&amp; " --&gt; ")),"---")</f>
        <v>---</v>
      </c>
      <c r="G74" s="73" t="str">
        <f>IFERROR(IF(VLOOKUP($D74&amp;"-"&amp;$E74,IF($C$4="TEI0181_REV01",CALC_CONN_TEI0181_REV01!$F:$H),3,0)="--",VLOOKUP($D74&amp;"-"&amp;$E74,IF($C$4="TEI0181_REV01",CALC_CONN_TEI0181_REV01!$F:$H),2,0),VLOOKUP($D74&amp;"-"&amp;$E74,IF($C$4="TEI0181_REV01",CALC_CONN_TEI0181_REV01!$F:$H),3,0)),"---")</f>
        <v>---</v>
      </c>
      <c r="H74" s="73" t="str">
        <f>IFERROR(VLOOKUP(G74,IF($C$4="TEI0181_REV01",CALC_CONN_TEI0181_REV01!$G:$T),14,0),"---")</f>
        <v>---</v>
      </c>
      <c r="I74" s="73" t="str">
        <f>IFERROR(VLOOKUP(G74,IF($C$4="TEI0181_REV01",CALC_CONN_TEI0181_REV01!$H:$X),16,0),"---")</f>
        <v>---</v>
      </c>
      <c r="J74" s="72" t="str">
        <f>IFERROR(VLOOKUP(G74,IF($C$4="TEI0181_REV01",CALC_CONN_TEI0181_REV01!$H:$X),17,0),"---")</f>
        <v>---</v>
      </c>
      <c r="K74" s="78" t="str">
        <f>IFERROR(VLOOKUP($D74&amp;"-"&amp;$E74,IF($C$4="TEI0181_REV01",CALC_CONN_TEI0181_REV01!$F:$K,"???"),6,0),"---")</f>
        <v>---</v>
      </c>
    </row>
    <row r="75" spans="2:11" ht="15" customHeight="1" x14ac:dyDescent="0.25">
      <c r="B75" s="73">
        <f t="shared" si="1"/>
        <v>70</v>
      </c>
      <c r="C75" s="77">
        <f>IFERROR(IF($C$4="TEI0181_REV01",CALC_CONN_TEI0181_REV01!U75,),"---")</f>
        <v>0</v>
      </c>
      <c r="D75" s="73">
        <f>IFERROR(IF($C$4="TEI0181_REV01",CALC_CONN_TEI0181_REV01!D75,),"---")</f>
        <v>0</v>
      </c>
      <c r="E75" s="73">
        <f>IFERROR(IF($C$4="TEI0181_REV01",CALC_CONN_TEI0181_REV01!E75,),"---")</f>
        <v>0</v>
      </c>
      <c r="F75" s="73" t="str">
        <f>IFERROR(IF(VLOOKUP($D75&amp;"-"&amp;$E75,IF($C$4="TEI0181_REV01",CALC_CONN_TEI0181_REV01!$F:$I),4,0)="--","---",IF($C$4="TEI0181_REV01",CALC_CONN_TEI0181_REV01!$G75&amp; " --&gt; " &amp;CALC_CONN_TEI0181_REV01!$I75&amp; " --&gt; ")),"---")</f>
        <v>---</v>
      </c>
      <c r="G75" s="73" t="str">
        <f>IFERROR(IF(VLOOKUP($D75&amp;"-"&amp;$E75,IF($C$4="TEI0181_REV01",CALC_CONN_TEI0181_REV01!$F:$H),3,0)="--",VLOOKUP($D75&amp;"-"&amp;$E75,IF($C$4="TEI0181_REV01",CALC_CONN_TEI0181_REV01!$F:$H),2,0),VLOOKUP($D75&amp;"-"&amp;$E75,IF($C$4="TEI0181_REV01",CALC_CONN_TEI0181_REV01!$F:$H),3,0)),"---")</f>
        <v>---</v>
      </c>
      <c r="H75" s="73" t="str">
        <f>IFERROR(VLOOKUP(G75,IF($C$4="TEI0181_REV01",CALC_CONN_TEI0181_REV01!$G:$T),14,0),"---")</f>
        <v>---</v>
      </c>
      <c r="I75" s="73" t="str">
        <f>IFERROR(VLOOKUP(G75,IF($C$4="TEI0181_REV01",CALC_CONN_TEI0181_REV01!$H:$X),16,0),"---")</f>
        <v>---</v>
      </c>
      <c r="J75" s="72" t="str">
        <f>IFERROR(VLOOKUP(G75,IF($C$4="TEI0181_REV01",CALC_CONN_TEI0181_REV01!$H:$X),17,0),"---")</f>
        <v>---</v>
      </c>
      <c r="K75" s="78" t="str">
        <f>IFERROR(VLOOKUP($D75&amp;"-"&amp;$E75,IF($C$4="TEI0181_REV01",CALC_CONN_TEI0181_REV01!$F:$K,"???"),6,0),"---")</f>
        <v>---</v>
      </c>
    </row>
    <row r="76" spans="2:11" ht="15" customHeight="1" x14ac:dyDescent="0.25">
      <c r="B76" s="73">
        <f t="shared" si="1"/>
        <v>71</v>
      </c>
      <c r="C76" s="77">
        <f>IFERROR(IF($C$4="TEI0181_REV01",CALC_CONN_TEI0181_REV01!U76,),"---")</f>
        <v>0</v>
      </c>
      <c r="D76" s="73">
        <f>IFERROR(IF($C$4="TEI0181_REV01",CALC_CONN_TEI0181_REV01!D76,),"---")</f>
        <v>0</v>
      </c>
      <c r="E76" s="73">
        <f>IFERROR(IF($C$4="TEI0181_REV01",CALC_CONN_TEI0181_REV01!E76,),"---")</f>
        <v>0</v>
      </c>
      <c r="F76" s="73" t="str">
        <f>IFERROR(IF(VLOOKUP($D76&amp;"-"&amp;$E76,IF($C$4="TEI0181_REV01",CALC_CONN_TEI0181_REV01!$F:$I),4,0)="--","---",IF($C$4="TEI0181_REV01",CALC_CONN_TEI0181_REV01!$G76&amp; " --&gt; " &amp;CALC_CONN_TEI0181_REV01!$I76&amp; " --&gt; ")),"---")</f>
        <v>---</v>
      </c>
      <c r="G76" s="73" t="str">
        <f>IFERROR(IF(VLOOKUP($D76&amp;"-"&amp;$E76,IF($C$4="TEI0181_REV01",CALC_CONN_TEI0181_REV01!$F:$H),3,0)="--",VLOOKUP($D76&amp;"-"&amp;$E76,IF($C$4="TEI0181_REV01",CALC_CONN_TEI0181_REV01!$F:$H),2,0),VLOOKUP($D76&amp;"-"&amp;$E76,IF($C$4="TEI0181_REV01",CALC_CONN_TEI0181_REV01!$F:$H),3,0)),"---")</f>
        <v>---</v>
      </c>
      <c r="H76" s="73" t="str">
        <f>IFERROR(VLOOKUP(G76,IF($C$4="TEI0181_REV01",CALC_CONN_TEI0181_REV01!$G:$T),14,0),"---")</f>
        <v>---</v>
      </c>
      <c r="I76" s="73" t="str">
        <f>IFERROR(VLOOKUP(G76,IF($C$4="TEI0181_REV01",CALC_CONN_TEI0181_REV01!$H:$X),16,0),"---")</f>
        <v>---</v>
      </c>
      <c r="J76" s="72" t="str">
        <f>IFERROR(VLOOKUP(G76,IF($C$4="TEI0181_REV01",CALC_CONN_TEI0181_REV01!$H:$X),17,0),"---")</f>
        <v>---</v>
      </c>
      <c r="K76" s="78" t="str">
        <f>IFERROR(VLOOKUP($D76&amp;"-"&amp;$E76,IF($C$4="TEI0181_REV01",CALC_CONN_TEI0181_REV01!$F:$K,"???"),6,0),"---")</f>
        <v>---</v>
      </c>
    </row>
    <row r="77" spans="2:11" ht="15" customHeight="1" x14ac:dyDescent="0.25">
      <c r="B77" s="73">
        <f t="shared" si="1"/>
        <v>72</v>
      </c>
      <c r="C77" s="77">
        <f>IFERROR(IF($C$4="TEI0181_REV01",CALC_CONN_TEI0181_REV01!U77,),"---")</f>
        <v>0</v>
      </c>
      <c r="D77" s="73">
        <f>IFERROR(IF($C$4="TEI0181_REV01",CALC_CONN_TEI0181_REV01!D77,),"---")</f>
        <v>0</v>
      </c>
      <c r="E77" s="73">
        <f>IFERROR(IF($C$4="TEI0181_REV01",CALC_CONN_TEI0181_REV01!E77,),"---")</f>
        <v>0</v>
      </c>
      <c r="F77" s="73" t="str">
        <f>IFERROR(IF(VLOOKUP($D77&amp;"-"&amp;$E77,IF($C$4="TEI0181_REV01",CALC_CONN_TEI0181_REV01!$F:$I),4,0)="--","---",IF($C$4="TEI0181_REV01",CALC_CONN_TEI0181_REV01!$G77&amp; " --&gt; " &amp;CALC_CONN_TEI0181_REV01!$I77&amp; " --&gt; ")),"---")</f>
        <v>---</v>
      </c>
      <c r="G77" s="73" t="str">
        <f>IFERROR(IF(VLOOKUP($D77&amp;"-"&amp;$E77,IF($C$4="TEI0181_REV01",CALC_CONN_TEI0181_REV01!$F:$H),3,0)="--",VLOOKUP($D77&amp;"-"&amp;$E77,IF($C$4="TEI0181_REV01",CALC_CONN_TEI0181_REV01!$F:$H),2,0),VLOOKUP($D77&amp;"-"&amp;$E77,IF($C$4="TEI0181_REV01",CALC_CONN_TEI0181_REV01!$F:$H),3,0)),"---")</f>
        <v>---</v>
      </c>
      <c r="H77" s="73" t="str">
        <f>IFERROR(VLOOKUP(G77,IF($C$4="TEI0181_REV01",CALC_CONN_TEI0181_REV01!$G:$T),14,0),"---")</f>
        <v>---</v>
      </c>
      <c r="I77" s="73" t="str">
        <f>IFERROR(VLOOKUP(G77,IF($C$4="TEI0181_REV01",CALC_CONN_TEI0181_REV01!$H:$X),16,0),"---")</f>
        <v>---</v>
      </c>
      <c r="J77" s="72" t="str">
        <f>IFERROR(VLOOKUP(G77,IF($C$4="TEI0181_REV01",CALC_CONN_TEI0181_REV01!$H:$X),17,0),"---")</f>
        <v>---</v>
      </c>
      <c r="K77" s="78" t="str">
        <f>IFERROR(VLOOKUP($D77&amp;"-"&amp;$E77,IF($C$4="TEI0181_REV01",CALC_CONN_TEI0181_REV01!$F:$K,"???"),6,0),"---")</f>
        <v>---</v>
      </c>
    </row>
    <row r="78" spans="2:11" ht="15" customHeight="1" x14ac:dyDescent="0.25">
      <c r="B78" s="73">
        <f t="shared" si="1"/>
        <v>73</v>
      </c>
      <c r="C78" s="77">
        <f>IFERROR(IF($C$4="TEI0181_REV01",CALC_CONN_TEI0181_REV01!U78,),"---")</f>
        <v>0</v>
      </c>
      <c r="D78" s="73">
        <f>IFERROR(IF($C$4="TEI0181_REV01",CALC_CONN_TEI0181_REV01!D78,),"---")</f>
        <v>0</v>
      </c>
      <c r="E78" s="73">
        <f>IFERROR(IF($C$4="TEI0181_REV01",CALC_CONN_TEI0181_REV01!E78,),"---")</f>
        <v>0</v>
      </c>
      <c r="F78" s="73" t="str">
        <f>IFERROR(IF(VLOOKUP($D78&amp;"-"&amp;$E78,IF($C$4="TEI0181_REV01",CALC_CONN_TEI0181_REV01!$F:$I),4,0)="--","---",IF($C$4="TEI0181_REV01",CALC_CONN_TEI0181_REV01!$G78&amp; " --&gt; " &amp;CALC_CONN_TEI0181_REV01!$I78&amp; " --&gt; ")),"---")</f>
        <v>---</v>
      </c>
      <c r="G78" s="73" t="str">
        <f>IFERROR(IF(VLOOKUP($D78&amp;"-"&amp;$E78,IF($C$4="TEI0181_REV01",CALC_CONN_TEI0181_REV01!$F:$H),3,0)="--",VLOOKUP($D78&amp;"-"&amp;$E78,IF($C$4="TEI0181_REV01",CALC_CONN_TEI0181_REV01!$F:$H),2,0),VLOOKUP($D78&amp;"-"&amp;$E78,IF($C$4="TEI0181_REV01",CALC_CONN_TEI0181_REV01!$F:$H),3,0)),"---")</f>
        <v>---</v>
      </c>
      <c r="H78" s="73" t="str">
        <f>IFERROR(VLOOKUP(G78,IF($C$4="TEI0181_REV01",CALC_CONN_TEI0181_REV01!$G:$T),14,0),"---")</f>
        <v>---</v>
      </c>
      <c r="I78" s="73" t="str">
        <f>IFERROR(VLOOKUP(G78,IF($C$4="TEI0181_REV01",CALC_CONN_TEI0181_REV01!$H:$X),16,0),"---")</f>
        <v>---</v>
      </c>
      <c r="J78" s="72" t="str">
        <f>IFERROR(VLOOKUP(G78,IF($C$4="TEI0181_REV01",CALC_CONN_TEI0181_REV01!$H:$X),17,0),"---")</f>
        <v>---</v>
      </c>
      <c r="K78" s="78" t="str">
        <f>IFERROR(VLOOKUP($D78&amp;"-"&amp;$E78,IF($C$4="TEI0181_REV01",CALC_CONN_TEI0181_REV01!$F:$K,"???"),6,0),"---")</f>
        <v>---</v>
      </c>
    </row>
    <row r="79" spans="2:11" ht="15" customHeight="1" x14ac:dyDescent="0.25">
      <c r="B79" s="73">
        <f t="shared" si="1"/>
        <v>74</v>
      </c>
      <c r="C79" s="77">
        <f>IFERROR(IF($C$4="TEI0181_REV01",CALC_CONN_TEI0181_REV01!U79,),"---")</f>
        <v>0</v>
      </c>
      <c r="D79" s="73">
        <f>IFERROR(IF($C$4="TEI0181_REV01",CALC_CONN_TEI0181_REV01!D79,),"---")</f>
        <v>0</v>
      </c>
      <c r="E79" s="73">
        <f>IFERROR(IF($C$4="TEI0181_REV01",CALC_CONN_TEI0181_REV01!E79,),"---")</f>
        <v>0</v>
      </c>
      <c r="F79" s="73" t="str">
        <f>IFERROR(IF(VLOOKUP($D79&amp;"-"&amp;$E79,IF($C$4="TEI0181_REV01",CALC_CONN_TEI0181_REV01!$F:$I),4,0)="--","---",IF($C$4="TEI0181_REV01",CALC_CONN_TEI0181_REV01!$G79&amp; " --&gt; " &amp;CALC_CONN_TEI0181_REV01!$I79&amp; " --&gt; ")),"---")</f>
        <v>---</v>
      </c>
      <c r="G79" s="73" t="str">
        <f>IFERROR(IF(VLOOKUP($D79&amp;"-"&amp;$E79,IF($C$4="TEI0181_REV01",CALC_CONN_TEI0181_REV01!$F:$H),3,0)="--",VLOOKUP($D79&amp;"-"&amp;$E79,IF($C$4="TEI0181_REV01",CALC_CONN_TEI0181_REV01!$F:$H),2,0),VLOOKUP($D79&amp;"-"&amp;$E79,IF($C$4="TEI0181_REV01",CALC_CONN_TEI0181_REV01!$F:$H),3,0)),"---")</f>
        <v>---</v>
      </c>
      <c r="H79" s="73" t="str">
        <f>IFERROR(VLOOKUP(G79,IF($C$4="TEI0181_REV01",CALC_CONN_TEI0181_REV01!$G:$T),14,0),"---")</f>
        <v>---</v>
      </c>
      <c r="I79" s="73" t="str">
        <f>IFERROR(VLOOKUP(G79,IF($C$4="TEI0181_REV01",CALC_CONN_TEI0181_REV01!$H:$X),16,0),"---")</f>
        <v>---</v>
      </c>
      <c r="J79" s="72" t="str">
        <f>IFERROR(VLOOKUP(G79,IF($C$4="TEI0181_REV01",CALC_CONN_TEI0181_REV01!$H:$X),17,0),"---")</f>
        <v>---</v>
      </c>
      <c r="K79" s="78" t="str">
        <f>IFERROR(VLOOKUP($D79&amp;"-"&amp;$E79,IF($C$4="TEI0181_REV01",CALC_CONN_TEI0181_REV01!$F:$K,"???"),6,0),"---")</f>
        <v>---</v>
      </c>
    </row>
    <row r="80" spans="2:11" ht="15" customHeight="1" x14ac:dyDescent="0.25">
      <c r="B80" s="73">
        <f t="shared" si="1"/>
        <v>75</v>
      </c>
      <c r="C80" s="77">
        <f>IFERROR(IF($C$4="TEI0181_REV01",CALC_CONN_TEI0181_REV01!U80,),"---")</f>
        <v>0</v>
      </c>
      <c r="D80" s="73">
        <f>IFERROR(IF($C$4="TEI0181_REV01",CALC_CONN_TEI0181_REV01!D80,),"---")</f>
        <v>0</v>
      </c>
      <c r="E80" s="73">
        <f>IFERROR(IF($C$4="TEI0181_REV01",CALC_CONN_TEI0181_REV01!E80,),"---")</f>
        <v>0</v>
      </c>
      <c r="F80" s="73" t="str">
        <f>IFERROR(IF(VLOOKUP($D80&amp;"-"&amp;$E80,IF($C$4="TEI0181_REV01",CALC_CONN_TEI0181_REV01!$F:$I),4,0)="--","---",IF($C$4="TEI0181_REV01",CALC_CONN_TEI0181_REV01!$G80&amp; " --&gt; " &amp;CALC_CONN_TEI0181_REV01!$I80&amp; " --&gt; ")),"---")</f>
        <v>---</v>
      </c>
      <c r="G80" s="73" t="str">
        <f>IFERROR(IF(VLOOKUP($D80&amp;"-"&amp;$E80,IF($C$4="TEI0181_REV01",CALC_CONN_TEI0181_REV01!$F:$H),3,0)="--",VLOOKUP($D80&amp;"-"&amp;$E80,IF($C$4="TEI0181_REV01",CALC_CONN_TEI0181_REV01!$F:$H),2,0),VLOOKUP($D80&amp;"-"&amp;$E80,IF($C$4="TEI0181_REV01",CALC_CONN_TEI0181_REV01!$F:$H),3,0)),"---")</f>
        <v>---</v>
      </c>
      <c r="H80" s="73" t="str">
        <f>IFERROR(VLOOKUP(G80,IF($C$4="TEI0181_REV01",CALC_CONN_TEI0181_REV01!$G:$T),14,0),"---")</f>
        <v>---</v>
      </c>
      <c r="I80" s="73" t="str">
        <f>IFERROR(VLOOKUP(G80,IF($C$4="TEI0181_REV01",CALC_CONN_TEI0181_REV01!$H:$X),16,0),"---")</f>
        <v>---</v>
      </c>
      <c r="J80" s="72" t="str">
        <f>IFERROR(VLOOKUP(G80,IF($C$4="TEI0181_REV01",CALC_CONN_TEI0181_REV01!$H:$X),17,0),"---")</f>
        <v>---</v>
      </c>
      <c r="K80" s="78" t="str">
        <f>IFERROR(VLOOKUP($D80&amp;"-"&amp;$E80,IF($C$4="TEI0181_REV01",CALC_CONN_TEI0181_REV01!$F:$K,"???"),6,0),"---")</f>
        <v>---</v>
      </c>
    </row>
    <row r="81" spans="2:11" ht="15" customHeight="1" x14ac:dyDescent="0.25">
      <c r="B81" s="73">
        <f t="shared" si="1"/>
        <v>76</v>
      </c>
      <c r="C81" s="77">
        <f>IFERROR(IF($C$4="TEI0181_REV01",CALC_CONN_TEI0181_REV01!U81,),"---")</f>
        <v>0</v>
      </c>
      <c r="D81" s="73">
        <f>IFERROR(IF($C$4="TEI0181_REV01",CALC_CONN_TEI0181_REV01!D81,),"---")</f>
        <v>0</v>
      </c>
      <c r="E81" s="73">
        <f>IFERROR(IF($C$4="TEI0181_REV01",CALC_CONN_TEI0181_REV01!E81,),"---")</f>
        <v>0</v>
      </c>
      <c r="F81" s="73" t="str">
        <f>IFERROR(IF(VLOOKUP($D81&amp;"-"&amp;$E81,IF($C$4="TEI0181_REV01",CALC_CONN_TEI0181_REV01!$F:$I),4,0)="--","---",IF($C$4="TEI0181_REV01",CALC_CONN_TEI0181_REV01!$G81&amp; " --&gt; " &amp;CALC_CONN_TEI0181_REV01!$I81&amp; " --&gt; ")),"---")</f>
        <v>---</v>
      </c>
      <c r="G81" s="73" t="str">
        <f>IFERROR(IF(VLOOKUP($D81&amp;"-"&amp;$E81,IF($C$4="TEI0181_REV01",CALC_CONN_TEI0181_REV01!$F:$H),3,0)="--",VLOOKUP($D81&amp;"-"&amp;$E81,IF($C$4="TEI0181_REV01",CALC_CONN_TEI0181_REV01!$F:$H),2,0),VLOOKUP($D81&amp;"-"&amp;$E81,IF($C$4="TEI0181_REV01",CALC_CONN_TEI0181_REV01!$F:$H),3,0)),"---")</f>
        <v>---</v>
      </c>
      <c r="H81" s="73" t="str">
        <f>IFERROR(VLOOKUP(G81,IF($C$4="TEI0181_REV01",CALC_CONN_TEI0181_REV01!$G:$T),14,0),"---")</f>
        <v>---</v>
      </c>
      <c r="I81" s="73" t="str">
        <f>IFERROR(VLOOKUP(G81,IF($C$4="TEI0181_REV01",CALC_CONN_TEI0181_REV01!$H:$X),16,0),"---")</f>
        <v>---</v>
      </c>
      <c r="J81" s="72" t="str">
        <f>IFERROR(VLOOKUP(G81,IF($C$4="TEI0181_REV01",CALC_CONN_TEI0181_REV01!$H:$X),17,0),"---")</f>
        <v>---</v>
      </c>
      <c r="K81" s="78" t="str">
        <f>IFERROR(VLOOKUP($D81&amp;"-"&amp;$E81,IF($C$4="TEI0181_REV01",CALC_CONN_TEI0181_REV01!$F:$K,"???"),6,0),"---")</f>
        <v>---</v>
      </c>
    </row>
    <row r="82" spans="2:11" ht="15" customHeight="1" x14ac:dyDescent="0.25">
      <c r="B82" s="73">
        <f t="shared" si="1"/>
        <v>77</v>
      </c>
      <c r="C82" s="77">
        <f>IFERROR(IF($C$4="TEI0181_REV01",CALC_CONN_TEI0181_REV01!U82,),"---")</f>
        <v>0</v>
      </c>
      <c r="D82" s="73">
        <f>IFERROR(IF($C$4="TEI0181_REV01",CALC_CONN_TEI0181_REV01!D82,),"---")</f>
        <v>0</v>
      </c>
      <c r="E82" s="73">
        <f>IFERROR(IF($C$4="TEI0181_REV01",CALC_CONN_TEI0181_REV01!E82,),"---")</f>
        <v>0</v>
      </c>
      <c r="F82" s="73" t="str">
        <f>IFERROR(IF(VLOOKUP($D82&amp;"-"&amp;$E82,IF($C$4="TEI0181_REV01",CALC_CONN_TEI0181_REV01!$F:$I),4,0)="--","---",IF($C$4="TEI0181_REV01",CALC_CONN_TEI0181_REV01!$G82&amp; " --&gt; " &amp;CALC_CONN_TEI0181_REV01!$I82&amp; " --&gt; ")),"---")</f>
        <v>---</v>
      </c>
      <c r="G82" s="73" t="str">
        <f>IFERROR(IF(VLOOKUP($D82&amp;"-"&amp;$E82,IF($C$4="TEI0181_REV01",CALC_CONN_TEI0181_REV01!$F:$H),3,0)="--",VLOOKUP($D82&amp;"-"&amp;$E82,IF($C$4="TEI0181_REV01",CALC_CONN_TEI0181_REV01!$F:$H),2,0),VLOOKUP($D82&amp;"-"&amp;$E82,IF($C$4="TEI0181_REV01",CALC_CONN_TEI0181_REV01!$F:$H),3,0)),"---")</f>
        <v>---</v>
      </c>
      <c r="H82" s="73" t="str">
        <f>IFERROR(VLOOKUP(G82,IF($C$4="TEI0181_REV01",CALC_CONN_TEI0181_REV01!$G:$T),14,0),"---")</f>
        <v>---</v>
      </c>
      <c r="I82" s="73" t="str">
        <f>IFERROR(VLOOKUP(G82,IF($C$4="TEI0181_REV01",CALC_CONN_TEI0181_REV01!$H:$X),16,0),"---")</f>
        <v>---</v>
      </c>
      <c r="J82" s="72" t="str">
        <f>IFERROR(VLOOKUP(G82,IF($C$4="TEI0181_REV01",CALC_CONN_TEI0181_REV01!$H:$X),17,0),"---")</f>
        <v>---</v>
      </c>
      <c r="K82" s="78" t="str">
        <f>IFERROR(VLOOKUP($D82&amp;"-"&amp;$E82,IF($C$4="TEI0181_REV01",CALC_CONN_TEI0181_REV01!$F:$K,"???"),6,0),"---")</f>
        <v>---</v>
      </c>
    </row>
    <row r="83" spans="2:11" ht="15" customHeight="1" x14ac:dyDescent="0.25">
      <c r="B83" s="73">
        <f t="shared" si="1"/>
        <v>78</v>
      </c>
      <c r="C83" s="77">
        <f>IFERROR(IF($C$4="TEI0181_REV01",CALC_CONN_TEI0181_REV01!U83,),"---")</f>
        <v>0</v>
      </c>
      <c r="D83" s="73">
        <f>IFERROR(IF($C$4="TEI0181_REV01",CALC_CONN_TEI0181_REV01!D83,),"---")</f>
        <v>0</v>
      </c>
      <c r="E83" s="73">
        <f>IFERROR(IF($C$4="TEI0181_REV01",CALC_CONN_TEI0181_REV01!E83,),"---")</f>
        <v>0</v>
      </c>
      <c r="F83" s="73" t="str">
        <f>IFERROR(IF(VLOOKUP($D83&amp;"-"&amp;$E83,IF($C$4="TEI0181_REV01",CALC_CONN_TEI0181_REV01!$F:$I),4,0)="--","---",IF($C$4="TEI0181_REV01",CALC_CONN_TEI0181_REV01!$G83&amp; " --&gt; " &amp;CALC_CONN_TEI0181_REV01!$I83&amp; " --&gt; ")),"---")</f>
        <v>---</v>
      </c>
      <c r="G83" s="73" t="str">
        <f>IFERROR(IF(VLOOKUP($D83&amp;"-"&amp;$E83,IF($C$4="TEI0181_REV01",CALC_CONN_TEI0181_REV01!$F:$H),3,0)="--",VLOOKUP($D83&amp;"-"&amp;$E83,IF($C$4="TEI0181_REV01",CALC_CONN_TEI0181_REV01!$F:$H),2,0),VLOOKUP($D83&amp;"-"&amp;$E83,IF($C$4="TEI0181_REV01",CALC_CONN_TEI0181_REV01!$F:$H),3,0)),"---")</f>
        <v>---</v>
      </c>
      <c r="H83" s="73" t="str">
        <f>IFERROR(VLOOKUP(G83,IF($C$4="TEI0181_REV01",CALC_CONN_TEI0181_REV01!$G:$T),14,0),"---")</f>
        <v>---</v>
      </c>
      <c r="I83" s="73" t="str">
        <f>IFERROR(VLOOKUP(G83,IF($C$4="TEI0181_REV01",CALC_CONN_TEI0181_REV01!$H:$X),16,0),"---")</f>
        <v>---</v>
      </c>
      <c r="J83" s="72" t="str">
        <f>IFERROR(VLOOKUP(G83,IF($C$4="TEI0181_REV01",CALC_CONN_TEI0181_REV01!$H:$X),17,0),"---")</f>
        <v>---</v>
      </c>
      <c r="K83" s="78" t="str">
        <f>IFERROR(VLOOKUP($D83&amp;"-"&amp;$E83,IF($C$4="TEI0181_REV01",CALC_CONN_TEI0181_REV01!$F:$K,"???"),6,0),"---")</f>
        <v>---</v>
      </c>
    </row>
    <row r="84" spans="2:11" ht="15" customHeight="1" x14ac:dyDescent="0.25">
      <c r="B84" s="73">
        <f t="shared" si="1"/>
        <v>79</v>
      </c>
      <c r="C84" s="77">
        <f>IFERROR(IF($C$4="TEI0181_REV01",CALC_CONN_TEI0181_REV01!U84,),"---")</f>
        <v>0</v>
      </c>
      <c r="D84" s="73">
        <f>IFERROR(IF($C$4="TEI0181_REV01",CALC_CONN_TEI0181_REV01!D84,),"---")</f>
        <v>0</v>
      </c>
      <c r="E84" s="73">
        <f>IFERROR(IF($C$4="TEI0181_REV01",CALC_CONN_TEI0181_REV01!E84,),"---")</f>
        <v>0</v>
      </c>
      <c r="F84" s="73" t="str">
        <f>IFERROR(IF(VLOOKUP($D84&amp;"-"&amp;$E84,IF($C$4="TEI0181_REV01",CALC_CONN_TEI0181_REV01!$F:$I),4,0)="--","---",IF($C$4="TEI0181_REV01",CALC_CONN_TEI0181_REV01!$G84&amp; " --&gt; " &amp;CALC_CONN_TEI0181_REV01!$I84&amp; " --&gt; ")),"---")</f>
        <v>---</v>
      </c>
      <c r="G84" s="73" t="str">
        <f>IFERROR(IF(VLOOKUP($D84&amp;"-"&amp;$E84,IF($C$4="TEI0181_REV01",CALC_CONN_TEI0181_REV01!$F:$H),3,0)="--",VLOOKUP($D84&amp;"-"&amp;$E84,IF($C$4="TEI0181_REV01",CALC_CONN_TEI0181_REV01!$F:$H),2,0),VLOOKUP($D84&amp;"-"&amp;$E84,IF($C$4="TEI0181_REV01",CALC_CONN_TEI0181_REV01!$F:$H),3,0)),"---")</f>
        <v>---</v>
      </c>
      <c r="H84" s="73" t="str">
        <f>IFERROR(VLOOKUP(G84,IF($C$4="TEI0181_REV01",CALC_CONN_TEI0181_REV01!$G:$T),14,0),"---")</f>
        <v>---</v>
      </c>
      <c r="I84" s="73" t="str">
        <f>IFERROR(VLOOKUP(G84,IF($C$4="TEI0181_REV01",CALC_CONN_TEI0181_REV01!$H:$X),16,0),"---")</f>
        <v>---</v>
      </c>
      <c r="J84" s="72" t="str">
        <f>IFERROR(VLOOKUP(G84,IF($C$4="TEI0181_REV01",CALC_CONN_TEI0181_REV01!$H:$X),17,0),"---")</f>
        <v>---</v>
      </c>
      <c r="K84" s="78" t="str">
        <f>IFERROR(VLOOKUP($D84&amp;"-"&amp;$E84,IF($C$4="TEI0181_REV01",CALC_CONN_TEI0181_REV01!$F:$K,"???"),6,0),"---")</f>
        <v>---</v>
      </c>
    </row>
    <row r="85" spans="2:11" ht="15" customHeight="1" x14ac:dyDescent="0.25">
      <c r="B85" s="73">
        <f t="shared" si="1"/>
        <v>80</v>
      </c>
      <c r="C85" s="77">
        <f>IFERROR(IF($C$4="TEI0181_REV01",CALC_CONN_TEI0181_REV01!U85,),"---")</f>
        <v>0</v>
      </c>
      <c r="D85" s="73">
        <f>IFERROR(IF($C$4="TEI0181_REV01",CALC_CONN_TEI0181_REV01!D85,),"---")</f>
        <v>0</v>
      </c>
      <c r="E85" s="73">
        <f>IFERROR(IF($C$4="TEI0181_REV01",CALC_CONN_TEI0181_REV01!E85,),"---")</f>
        <v>0</v>
      </c>
      <c r="F85" s="73" t="str">
        <f>IFERROR(IF(VLOOKUP($D85&amp;"-"&amp;$E85,IF($C$4="TEI0181_REV01",CALC_CONN_TEI0181_REV01!$F:$I),4,0)="--","---",IF($C$4="TEI0181_REV01",CALC_CONN_TEI0181_REV01!$G85&amp; " --&gt; " &amp;CALC_CONN_TEI0181_REV01!$I85&amp; " --&gt; ")),"---")</f>
        <v>---</v>
      </c>
      <c r="G85" s="73" t="str">
        <f>IFERROR(IF(VLOOKUP($D85&amp;"-"&amp;$E85,IF($C$4="TEI0181_REV01",CALC_CONN_TEI0181_REV01!$F:$H),3,0)="--",VLOOKUP($D85&amp;"-"&amp;$E85,IF($C$4="TEI0181_REV01",CALC_CONN_TEI0181_REV01!$F:$H),2,0),VLOOKUP($D85&amp;"-"&amp;$E85,IF($C$4="TEI0181_REV01",CALC_CONN_TEI0181_REV01!$F:$H),3,0)),"---")</f>
        <v>---</v>
      </c>
      <c r="H85" s="73" t="str">
        <f>IFERROR(VLOOKUP(G85,IF($C$4="TEI0181_REV01",CALC_CONN_TEI0181_REV01!$G:$T),14,0),"---")</f>
        <v>---</v>
      </c>
      <c r="I85" s="73" t="str">
        <f>IFERROR(VLOOKUP(G85,IF($C$4="TEI0181_REV01",CALC_CONN_TEI0181_REV01!$H:$X),16,0),"---")</f>
        <v>---</v>
      </c>
      <c r="J85" s="72" t="str">
        <f>IFERROR(VLOOKUP(G85,IF($C$4="TEI0181_REV01",CALC_CONN_TEI0181_REV01!$H:$X),17,0),"---")</f>
        <v>---</v>
      </c>
      <c r="K85" s="78" t="str">
        <f>IFERROR(VLOOKUP($D85&amp;"-"&amp;$E85,IF($C$4="TEI0181_REV01",CALC_CONN_TEI0181_REV01!$F:$K,"???"),6,0),"---")</f>
        <v>---</v>
      </c>
    </row>
    <row r="86" spans="2:11" ht="15" customHeight="1" x14ac:dyDescent="0.25">
      <c r="B86" s="73">
        <f t="shared" si="1"/>
        <v>81</v>
      </c>
      <c r="C86" s="77">
        <f>IFERROR(IF($C$4="TEI0181_REV01",CALC_CONN_TEI0181_REV01!U86,),"---")</f>
        <v>0</v>
      </c>
      <c r="D86" s="73">
        <f>IFERROR(IF($C$4="TEI0181_REV01",CALC_CONN_TEI0181_REV01!D86,),"---")</f>
        <v>0</v>
      </c>
      <c r="E86" s="73">
        <f>IFERROR(IF($C$4="TEI0181_REV01",CALC_CONN_TEI0181_REV01!E86,),"---")</f>
        <v>0</v>
      </c>
      <c r="F86" s="73" t="str">
        <f>IFERROR(IF(VLOOKUP($D86&amp;"-"&amp;$E86,IF($C$4="TEI0181_REV01",CALC_CONN_TEI0181_REV01!$F:$I),4,0)="--","---",IF($C$4="TEI0181_REV01",CALC_CONN_TEI0181_REV01!$G86&amp; " --&gt; " &amp;CALC_CONN_TEI0181_REV01!$I86&amp; " --&gt; ")),"---")</f>
        <v>---</v>
      </c>
      <c r="G86" s="73" t="str">
        <f>IFERROR(IF(VLOOKUP($D86&amp;"-"&amp;$E86,IF($C$4="TEI0181_REV01",CALC_CONN_TEI0181_REV01!$F:$H),3,0)="--",VLOOKUP($D86&amp;"-"&amp;$E86,IF($C$4="TEI0181_REV01",CALC_CONN_TEI0181_REV01!$F:$H),2,0),VLOOKUP($D86&amp;"-"&amp;$E86,IF($C$4="TEI0181_REV01",CALC_CONN_TEI0181_REV01!$F:$H),3,0)),"---")</f>
        <v>---</v>
      </c>
      <c r="H86" s="73" t="str">
        <f>IFERROR(VLOOKUP(G86,IF($C$4="TEI0181_REV01",CALC_CONN_TEI0181_REV01!$G:$T),14,0),"---")</f>
        <v>---</v>
      </c>
      <c r="I86" s="73" t="str">
        <f>IFERROR(VLOOKUP(G86,IF($C$4="TEI0181_REV01",CALC_CONN_TEI0181_REV01!$H:$X),16,0),"---")</f>
        <v>---</v>
      </c>
      <c r="J86" s="72" t="str">
        <f>IFERROR(VLOOKUP(G86,IF($C$4="TEI0181_REV01",CALC_CONN_TEI0181_REV01!$H:$X),17,0),"---")</f>
        <v>---</v>
      </c>
      <c r="K86" s="78" t="str">
        <f>IFERROR(VLOOKUP($D86&amp;"-"&amp;$E86,IF($C$4="TEI0181_REV01",CALC_CONN_TEI0181_REV01!$F:$K,"???"),6,0),"---")</f>
        <v>---</v>
      </c>
    </row>
    <row r="87" spans="2:11" ht="15" customHeight="1" x14ac:dyDescent="0.25">
      <c r="B87" s="73">
        <f t="shared" si="1"/>
        <v>82</v>
      </c>
      <c r="C87" s="77">
        <f>IFERROR(IF($C$4="TEI0181_REV01",CALC_CONN_TEI0181_REV01!U87,),"---")</f>
        <v>0</v>
      </c>
      <c r="D87" s="73">
        <f>IFERROR(IF($C$4="TEI0181_REV01",CALC_CONN_TEI0181_REV01!D87,),"---")</f>
        <v>0</v>
      </c>
      <c r="E87" s="73">
        <f>IFERROR(IF($C$4="TEI0181_REV01",CALC_CONN_TEI0181_REV01!E87,),"---")</f>
        <v>0</v>
      </c>
      <c r="F87" s="73" t="str">
        <f>IFERROR(IF(VLOOKUP($D87&amp;"-"&amp;$E87,IF($C$4="TEI0181_REV01",CALC_CONN_TEI0181_REV01!$F:$I),4,0)="--","---",IF($C$4="TEI0181_REV01",CALC_CONN_TEI0181_REV01!$G87&amp; " --&gt; " &amp;CALC_CONN_TEI0181_REV01!$I87&amp; " --&gt; ")),"---")</f>
        <v>---</v>
      </c>
      <c r="G87" s="73" t="str">
        <f>IFERROR(IF(VLOOKUP($D87&amp;"-"&amp;$E87,IF($C$4="TEI0181_REV01",CALC_CONN_TEI0181_REV01!$F:$H),3,0)="--",VLOOKUP($D87&amp;"-"&amp;$E87,IF($C$4="TEI0181_REV01",CALC_CONN_TEI0181_REV01!$F:$H),2,0),VLOOKUP($D87&amp;"-"&amp;$E87,IF($C$4="TEI0181_REV01",CALC_CONN_TEI0181_REV01!$F:$H),3,0)),"---")</f>
        <v>---</v>
      </c>
      <c r="H87" s="73" t="str">
        <f>IFERROR(VLOOKUP(G87,IF($C$4="TEI0181_REV01",CALC_CONN_TEI0181_REV01!$G:$T),14,0),"---")</f>
        <v>---</v>
      </c>
      <c r="I87" s="73" t="str">
        <f>IFERROR(VLOOKUP(G87,IF($C$4="TEI0181_REV01",CALC_CONN_TEI0181_REV01!$H:$X),16,0),"---")</f>
        <v>---</v>
      </c>
      <c r="J87" s="72" t="str">
        <f>IFERROR(VLOOKUP(G87,IF($C$4="TEI0181_REV01",CALC_CONN_TEI0181_REV01!$H:$X),17,0),"---")</f>
        <v>---</v>
      </c>
      <c r="K87" s="78" t="str">
        <f>IFERROR(VLOOKUP($D87&amp;"-"&amp;$E87,IF($C$4="TEI0181_REV01",CALC_CONN_TEI0181_REV01!$F:$K,"???"),6,0),"---")</f>
        <v>---</v>
      </c>
    </row>
    <row r="88" spans="2:11" ht="15" customHeight="1" x14ac:dyDescent="0.25">
      <c r="B88" s="73">
        <f t="shared" si="1"/>
        <v>83</v>
      </c>
      <c r="C88" s="77">
        <f>IFERROR(IF($C$4="TEI0181_REV01",CALC_CONN_TEI0181_REV01!U88,),"---")</f>
        <v>0</v>
      </c>
      <c r="D88" s="73">
        <f>IFERROR(IF($C$4="TEI0181_REV01",CALC_CONN_TEI0181_REV01!D88,),"---")</f>
        <v>0</v>
      </c>
      <c r="E88" s="73">
        <f>IFERROR(IF($C$4="TEI0181_REV01",CALC_CONN_TEI0181_REV01!E88,),"---")</f>
        <v>0</v>
      </c>
      <c r="F88" s="73" t="str">
        <f>IFERROR(IF(VLOOKUP($D88&amp;"-"&amp;$E88,IF($C$4="TEI0181_REV01",CALC_CONN_TEI0181_REV01!$F:$I),4,0)="--","---",IF($C$4="TEI0181_REV01",CALC_CONN_TEI0181_REV01!$G88&amp; " --&gt; " &amp;CALC_CONN_TEI0181_REV01!$I88&amp; " --&gt; ")),"---")</f>
        <v>---</v>
      </c>
      <c r="G88" s="73" t="str">
        <f>IFERROR(IF(VLOOKUP($D88&amp;"-"&amp;$E88,IF($C$4="TEI0181_REV01",CALC_CONN_TEI0181_REV01!$F:$H),3,0)="--",VLOOKUP($D88&amp;"-"&amp;$E88,IF($C$4="TEI0181_REV01",CALC_CONN_TEI0181_REV01!$F:$H),2,0),VLOOKUP($D88&amp;"-"&amp;$E88,IF($C$4="TEI0181_REV01",CALC_CONN_TEI0181_REV01!$F:$H),3,0)),"---")</f>
        <v>---</v>
      </c>
      <c r="H88" s="73" t="str">
        <f>IFERROR(VLOOKUP(G88,IF($C$4="TEI0181_REV01",CALC_CONN_TEI0181_REV01!$G:$T),14,0),"---")</f>
        <v>---</v>
      </c>
      <c r="I88" s="73" t="str">
        <f>IFERROR(VLOOKUP(G88,IF($C$4="TEI0181_REV01",CALC_CONN_TEI0181_REV01!$H:$X),16,0),"---")</f>
        <v>---</v>
      </c>
      <c r="J88" s="72" t="str">
        <f>IFERROR(VLOOKUP(G88,IF($C$4="TEI0181_REV01",CALC_CONN_TEI0181_REV01!$H:$X),17,0),"---")</f>
        <v>---</v>
      </c>
      <c r="K88" s="78" t="str">
        <f>IFERROR(VLOOKUP($D88&amp;"-"&amp;$E88,IF($C$4="TEI0181_REV01",CALC_CONN_TEI0181_REV01!$F:$K,"???"),6,0),"---")</f>
        <v>---</v>
      </c>
    </row>
    <row r="89" spans="2:11" ht="15" customHeight="1" x14ac:dyDescent="0.25">
      <c r="B89" s="73">
        <f t="shared" si="1"/>
        <v>84</v>
      </c>
      <c r="C89" s="77">
        <f>IFERROR(IF($C$4="TEI0181_REV01",CALC_CONN_TEI0181_REV01!U89,),"---")</f>
        <v>0</v>
      </c>
      <c r="D89" s="73">
        <f>IFERROR(IF($C$4="TEI0181_REV01",CALC_CONN_TEI0181_REV01!D89,),"---")</f>
        <v>0</v>
      </c>
      <c r="E89" s="73">
        <f>IFERROR(IF($C$4="TEI0181_REV01",CALC_CONN_TEI0181_REV01!E89,),"---")</f>
        <v>0</v>
      </c>
      <c r="F89" s="73" t="str">
        <f>IFERROR(IF(VLOOKUP($D89&amp;"-"&amp;$E89,IF($C$4="TEI0181_REV01",CALC_CONN_TEI0181_REV01!$F:$I),4,0)="--","---",IF($C$4="TEI0181_REV01",CALC_CONN_TEI0181_REV01!$G89&amp; " --&gt; " &amp;CALC_CONN_TEI0181_REV01!$I89&amp; " --&gt; ")),"---")</f>
        <v>---</v>
      </c>
      <c r="G89" s="73" t="str">
        <f>IFERROR(IF(VLOOKUP($D89&amp;"-"&amp;$E89,IF($C$4="TEI0181_REV01",CALC_CONN_TEI0181_REV01!$F:$H),3,0)="--",VLOOKUP($D89&amp;"-"&amp;$E89,IF($C$4="TEI0181_REV01",CALC_CONN_TEI0181_REV01!$F:$H),2,0),VLOOKUP($D89&amp;"-"&amp;$E89,IF($C$4="TEI0181_REV01",CALC_CONN_TEI0181_REV01!$F:$H),3,0)),"---")</f>
        <v>---</v>
      </c>
      <c r="H89" s="73" t="str">
        <f>IFERROR(VLOOKUP(G89,IF($C$4="TEI0181_REV01",CALC_CONN_TEI0181_REV01!$G:$T),14,0),"---")</f>
        <v>---</v>
      </c>
      <c r="I89" s="73" t="str">
        <f>IFERROR(VLOOKUP(G89,IF($C$4="TEI0181_REV01",CALC_CONN_TEI0181_REV01!$H:$X),16,0),"---")</f>
        <v>---</v>
      </c>
      <c r="J89" s="72" t="str">
        <f>IFERROR(VLOOKUP(G89,IF($C$4="TEI0181_REV01",CALC_CONN_TEI0181_REV01!$H:$X),17,0),"---")</f>
        <v>---</v>
      </c>
      <c r="K89" s="78" t="str">
        <f>IFERROR(VLOOKUP($D89&amp;"-"&amp;$E89,IF($C$4="TEI0181_REV01",CALC_CONN_TEI0181_REV01!$F:$K,"???"),6,0),"---")</f>
        <v>---</v>
      </c>
    </row>
    <row r="90" spans="2:11" ht="15" customHeight="1" x14ac:dyDescent="0.25">
      <c r="B90" s="73">
        <f t="shared" si="1"/>
        <v>85</v>
      </c>
      <c r="C90" s="77">
        <f>IFERROR(IF($C$4="TEI0181_REV01",CALC_CONN_TEI0181_REV01!U90,),"---")</f>
        <v>0</v>
      </c>
      <c r="D90" s="73">
        <f>IFERROR(IF($C$4="TEI0181_REV01",CALC_CONN_TEI0181_REV01!D90,),"---")</f>
        <v>0</v>
      </c>
      <c r="E90" s="73">
        <f>IFERROR(IF($C$4="TEI0181_REV01",CALC_CONN_TEI0181_REV01!E90,),"---")</f>
        <v>0</v>
      </c>
      <c r="F90" s="73" t="str">
        <f>IFERROR(IF(VLOOKUP($D90&amp;"-"&amp;$E90,IF($C$4="TEI0181_REV01",CALC_CONN_TEI0181_REV01!$F:$I),4,0)="--","---",IF($C$4="TEI0181_REV01",CALC_CONN_TEI0181_REV01!$G90&amp; " --&gt; " &amp;CALC_CONN_TEI0181_REV01!$I90&amp; " --&gt; ")),"---")</f>
        <v>---</v>
      </c>
      <c r="G90" s="73" t="str">
        <f>IFERROR(IF(VLOOKUP($D90&amp;"-"&amp;$E90,IF($C$4="TEI0181_REV01",CALC_CONN_TEI0181_REV01!$F:$H),3,0)="--",VLOOKUP($D90&amp;"-"&amp;$E90,IF($C$4="TEI0181_REV01",CALC_CONN_TEI0181_REV01!$F:$H),2,0),VLOOKUP($D90&amp;"-"&amp;$E90,IF($C$4="TEI0181_REV01",CALC_CONN_TEI0181_REV01!$F:$H),3,0)),"---")</f>
        <v>---</v>
      </c>
      <c r="H90" s="73" t="str">
        <f>IFERROR(VLOOKUP(G90,IF($C$4="TEI0181_REV01",CALC_CONN_TEI0181_REV01!$G:$T),14,0),"---")</f>
        <v>---</v>
      </c>
      <c r="I90" s="73" t="str">
        <f>IFERROR(VLOOKUP(G90,IF($C$4="TEI0181_REV01",CALC_CONN_TEI0181_REV01!$H:$X),16,0),"---")</f>
        <v>---</v>
      </c>
      <c r="J90" s="72" t="str">
        <f>IFERROR(VLOOKUP(G90,IF($C$4="TEI0181_REV01",CALC_CONN_TEI0181_REV01!$H:$X),17,0),"---")</f>
        <v>---</v>
      </c>
      <c r="K90" s="78" t="str">
        <f>IFERROR(VLOOKUP($D90&amp;"-"&amp;$E90,IF($C$4="TEI0181_REV01",CALC_CONN_TEI0181_REV01!$F:$K,"???"),6,0),"---")</f>
        <v>---</v>
      </c>
    </row>
    <row r="91" spans="2:11" ht="15" customHeight="1" x14ac:dyDescent="0.25">
      <c r="B91" s="73">
        <f t="shared" si="1"/>
        <v>86</v>
      </c>
      <c r="C91" s="77">
        <f>IFERROR(IF($C$4="TEI0181_REV01",CALC_CONN_TEI0181_REV01!U91,),"---")</f>
        <v>0</v>
      </c>
      <c r="D91" s="73">
        <f>IFERROR(IF($C$4="TEI0181_REV01",CALC_CONN_TEI0181_REV01!D91,),"---")</f>
        <v>0</v>
      </c>
      <c r="E91" s="73">
        <f>IFERROR(IF($C$4="TEI0181_REV01",CALC_CONN_TEI0181_REV01!E91,),"---")</f>
        <v>0</v>
      </c>
      <c r="F91" s="73" t="str">
        <f>IFERROR(IF(VLOOKUP($D91&amp;"-"&amp;$E91,IF($C$4="TEI0181_REV01",CALC_CONN_TEI0181_REV01!$F:$I),4,0)="--","---",IF($C$4="TEI0181_REV01",CALC_CONN_TEI0181_REV01!$G91&amp; " --&gt; " &amp;CALC_CONN_TEI0181_REV01!$I91&amp; " --&gt; ")),"---")</f>
        <v>---</v>
      </c>
      <c r="G91" s="73" t="str">
        <f>IFERROR(IF(VLOOKUP($D91&amp;"-"&amp;$E91,IF($C$4="TEI0181_REV01",CALC_CONN_TEI0181_REV01!$F:$H),3,0)="--",VLOOKUP($D91&amp;"-"&amp;$E91,IF($C$4="TEI0181_REV01",CALC_CONN_TEI0181_REV01!$F:$H),2,0),VLOOKUP($D91&amp;"-"&amp;$E91,IF($C$4="TEI0181_REV01",CALC_CONN_TEI0181_REV01!$F:$H),3,0)),"---")</f>
        <v>---</v>
      </c>
      <c r="H91" s="73" t="str">
        <f>IFERROR(VLOOKUP(G91,IF($C$4="TEI0181_REV01",CALC_CONN_TEI0181_REV01!$G:$T),14,0),"---")</f>
        <v>---</v>
      </c>
      <c r="I91" s="73" t="str">
        <f>IFERROR(VLOOKUP(G91,IF($C$4="TEI0181_REV01",CALC_CONN_TEI0181_REV01!$H:$X),16,0),"---")</f>
        <v>---</v>
      </c>
      <c r="J91" s="72" t="str">
        <f>IFERROR(VLOOKUP(G91,IF($C$4="TEI0181_REV01",CALC_CONN_TEI0181_REV01!$H:$X),17,0),"---")</f>
        <v>---</v>
      </c>
      <c r="K91" s="78" t="str">
        <f>IFERROR(VLOOKUP($D91&amp;"-"&amp;$E91,IF($C$4="TEI0181_REV01",CALC_CONN_TEI0181_REV01!$F:$K,"???"),6,0),"---")</f>
        <v>---</v>
      </c>
    </row>
    <row r="92" spans="2:11" ht="15" customHeight="1" x14ac:dyDescent="0.25">
      <c r="B92" s="73">
        <f t="shared" si="1"/>
        <v>87</v>
      </c>
      <c r="C92" s="77">
        <f>IFERROR(IF($C$4="TEI0181_REV01",CALC_CONN_TEI0181_REV01!U92,),"---")</f>
        <v>0</v>
      </c>
      <c r="D92" s="73">
        <f>IFERROR(IF($C$4="TEI0181_REV01",CALC_CONN_TEI0181_REV01!D92,),"---")</f>
        <v>0</v>
      </c>
      <c r="E92" s="73">
        <f>IFERROR(IF($C$4="TEI0181_REV01",CALC_CONN_TEI0181_REV01!E92,),"---")</f>
        <v>0</v>
      </c>
      <c r="F92" s="73" t="str">
        <f>IFERROR(IF(VLOOKUP($D92&amp;"-"&amp;$E92,IF($C$4="TEI0181_REV01",CALC_CONN_TEI0181_REV01!$F:$I),4,0)="--","---",IF($C$4="TEI0181_REV01",CALC_CONN_TEI0181_REV01!$G92&amp; " --&gt; " &amp;CALC_CONN_TEI0181_REV01!$I92&amp; " --&gt; ")),"---")</f>
        <v>---</v>
      </c>
      <c r="G92" s="73" t="str">
        <f>IFERROR(IF(VLOOKUP($D92&amp;"-"&amp;$E92,IF($C$4="TEI0181_REV01",CALC_CONN_TEI0181_REV01!$F:$H),3,0)="--",VLOOKUP($D92&amp;"-"&amp;$E92,IF($C$4="TEI0181_REV01",CALC_CONN_TEI0181_REV01!$F:$H),2,0),VLOOKUP($D92&amp;"-"&amp;$E92,IF($C$4="TEI0181_REV01",CALC_CONN_TEI0181_REV01!$F:$H),3,0)),"---")</f>
        <v>---</v>
      </c>
      <c r="H92" s="73" t="str">
        <f>IFERROR(VLOOKUP(G92,IF($C$4="TEI0181_REV01",CALC_CONN_TEI0181_REV01!$G:$T),14,0),"---")</f>
        <v>---</v>
      </c>
      <c r="I92" s="73" t="str">
        <f>IFERROR(VLOOKUP(G92,IF($C$4="TEI0181_REV01",CALC_CONN_TEI0181_REV01!$H:$X),16,0),"---")</f>
        <v>---</v>
      </c>
      <c r="J92" s="72" t="str">
        <f>IFERROR(VLOOKUP(G92,IF($C$4="TEI0181_REV01",CALC_CONN_TEI0181_REV01!$H:$X),17,0),"---")</f>
        <v>---</v>
      </c>
      <c r="K92" s="78" t="str">
        <f>IFERROR(VLOOKUP($D92&amp;"-"&amp;$E92,IF($C$4="TEI0181_REV01",CALC_CONN_TEI0181_REV01!$F:$K,"???"),6,0),"---")</f>
        <v>---</v>
      </c>
    </row>
    <row r="93" spans="2:11" ht="15" customHeight="1" x14ac:dyDescent="0.25">
      <c r="B93" s="73">
        <f t="shared" si="1"/>
        <v>88</v>
      </c>
      <c r="C93" s="77">
        <f>IFERROR(IF($C$4="TEI0181_REV01",CALC_CONN_TEI0181_REV01!U93,),"---")</f>
        <v>0</v>
      </c>
      <c r="D93" s="73">
        <f>IFERROR(IF($C$4="TEI0181_REV01",CALC_CONN_TEI0181_REV01!D93,),"---")</f>
        <v>0</v>
      </c>
      <c r="E93" s="73">
        <f>IFERROR(IF($C$4="TEI0181_REV01",CALC_CONN_TEI0181_REV01!E93,),"---")</f>
        <v>0</v>
      </c>
      <c r="F93" s="73" t="str">
        <f>IFERROR(IF(VLOOKUP($D93&amp;"-"&amp;$E93,IF($C$4="TEI0181_REV01",CALC_CONN_TEI0181_REV01!$F:$I),4,0)="--","---",IF($C$4="TEI0181_REV01",CALC_CONN_TEI0181_REV01!$G93&amp; " --&gt; " &amp;CALC_CONN_TEI0181_REV01!$I93&amp; " --&gt; ")),"---")</f>
        <v>---</v>
      </c>
      <c r="G93" s="73" t="str">
        <f>IFERROR(IF(VLOOKUP($D93&amp;"-"&amp;$E93,IF($C$4="TEI0181_REV01",CALC_CONN_TEI0181_REV01!$F:$H),3,0)="--",VLOOKUP($D93&amp;"-"&amp;$E93,IF($C$4="TEI0181_REV01",CALC_CONN_TEI0181_REV01!$F:$H),2,0),VLOOKUP($D93&amp;"-"&amp;$E93,IF($C$4="TEI0181_REV01",CALC_CONN_TEI0181_REV01!$F:$H),3,0)),"---")</f>
        <v>---</v>
      </c>
      <c r="H93" s="73" t="str">
        <f>IFERROR(VLOOKUP(G93,IF($C$4="TEI0181_REV01",CALC_CONN_TEI0181_REV01!$G:$T),14,0),"---")</f>
        <v>---</v>
      </c>
      <c r="I93" s="73" t="str">
        <f>IFERROR(VLOOKUP(G93,IF($C$4="TEI0181_REV01",CALC_CONN_TEI0181_REV01!$H:$X),16,0),"---")</f>
        <v>---</v>
      </c>
      <c r="J93" s="72" t="str">
        <f>IFERROR(VLOOKUP(G93,IF($C$4="TEI0181_REV01",CALC_CONN_TEI0181_REV01!$H:$X),17,0),"---")</f>
        <v>---</v>
      </c>
      <c r="K93" s="78" t="str">
        <f>IFERROR(VLOOKUP($D93&amp;"-"&amp;$E93,IF($C$4="TEI0181_REV01",CALC_CONN_TEI0181_REV01!$F:$K,"???"),6,0),"---")</f>
        <v>---</v>
      </c>
    </row>
    <row r="94" spans="2:11" ht="15" customHeight="1" x14ac:dyDescent="0.25">
      <c r="B94" s="73">
        <f t="shared" si="1"/>
        <v>89</v>
      </c>
      <c r="C94" s="77">
        <f>IFERROR(IF($C$4="TEI0181_REV01",CALC_CONN_TEI0181_REV01!U94,),"---")</f>
        <v>0</v>
      </c>
      <c r="D94" s="73">
        <f>IFERROR(IF($C$4="TEI0181_REV01",CALC_CONN_TEI0181_REV01!D94,),"---")</f>
        <v>0</v>
      </c>
      <c r="E94" s="73">
        <f>IFERROR(IF($C$4="TEI0181_REV01",CALC_CONN_TEI0181_REV01!E94,),"---")</f>
        <v>0</v>
      </c>
      <c r="F94" s="73" t="str">
        <f>IFERROR(IF(VLOOKUP($D94&amp;"-"&amp;$E94,IF($C$4="TEI0181_REV01",CALC_CONN_TEI0181_REV01!$F:$I),4,0)="--","---",IF($C$4="TEI0181_REV01",CALC_CONN_TEI0181_REV01!$G94&amp; " --&gt; " &amp;CALC_CONN_TEI0181_REV01!$I94&amp; " --&gt; ")),"---")</f>
        <v>---</v>
      </c>
      <c r="G94" s="73" t="str">
        <f>IFERROR(IF(VLOOKUP($D94&amp;"-"&amp;$E94,IF($C$4="TEI0181_REV01",CALC_CONN_TEI0181_REV01!$F:$H),3,0)="--",VLOOKUP($D94&amp;"-"&amp;$E94,IF($C$4="TEI0181_REV01",CALC_CONN_TEI0181_REV01!$F:$H),2,0),VLOOKUP($D94&amp;"-"&amp;$E94,IF($C$4="TEI0181_REV01",CALC_CONN_TEI0181_REV01!$F:$H),3,0)),"---")</f>
        <v>---</v>
      </c>
      <c r="H94" s="73" t="str">
        <f>IFERROR(VLOOKUP(G94,IF($C$4="TEI0181_REV01",CALC_CONN_TEI0181_REV01!$G:$T),14,0),"---")</f>
        <v>---</v>
      </c>
      <c r="I94" s="73" t="str">
        <f>IFERROR(VLOOKUP(G94,IF($C$4="TEI0181_REV01",CALC_CONN_TEI0181_REV01!$H:$X),16,0),"---")</f>
        <v>---</v>
      </c>
      <c r="J94" s="72" t="str">
        <f>IFERROR(VLOOKUP(G94,IF($C$4="TEI0181_REV01",CALC_CONN_TEI0181_REV01!$H:$X),17,0),"---")</f>
        <v>---</v>
      </c>
      <c r="K94" s="78" t="str">
        <f>IFERROR(VLOOKUP($D94&amp;"-"&amp;$E94,IF($C$4="TEI0181_REV01",CALC_CONN_TEI0181_REV01!$F:$K,"???"),6,0),"---")</f>
        <v>---</v>
      </c>
    </row>
    <row r="95" spans="2:11" ht="15" customHeight="1" x14ac:dyDescent="0.25">
      <c r="B95" s="73">
        <f t="shared" si="1"/>
        <v>90</v>
      </c>
      <c r="C95" s="77">
        <f>IFERROR(IF($C$4="TEI0181_REV01",CALC_CONN_TEI0181_REV01!U95,),"---")</f>
        <v>0</v>
      </c>
      <c r="D95" s="73">
        <f>IFERROR(IF($C$4="TEI0181_REV01",CALC_CONN_TEI0181_REV01!D95,),"---")</f>
        <v>0</v>
      </c>
      <c r="E95" s="73">
        <f>IFERROR(IF($C$4="TEI0181_REV01",CALC_CONN_TEI0181_REV01!E95,),"---")</f>
        <v>0</v>
      </c>
      <c r="F95" s="73" t="str">
        <f>IFERROR(IF(VLOOKUP($D95&amp;"-"&amp;$E95,IF($C$4="TEI0181_REV01",CALC_CONN_TEI0181_REV01!$F:$I),4,0)="--","---",IF($C$4="TEI0181_REV01",CALC_CONN_TEI0181_REV01!$G95&amp; " --&gt; " &amp;CALC_CONN_TEI0181_REV01!$I95&amp; " --&gt; ")),"---")</f>
        <v>---</v>
      </c>
      <c r="G95" s="73" t="str">
        <f>IFERROR(IF(VLOOKUP($D95&amp;"-"&amp;$E95,IF($C$4="TEI0181_REV01",CALC_CONN_TEI0181_REV01!$F:$H),3,0)="--",VLOOKUP($D95&amp;"-"&amp;$E95,IF($C$4="TEI0181_REV01",CALC_CONN_TEI0181_REV01!$F:$H),2,0),VLOOKUP($D95&amp;"-"&amp;$E95,IF($C$4="TEI0181_REV01",CALC_CONN_TEI0181_REV01!$F:$H),3,0)),"---")</f>
        <v>---</v>
      </c>
      <c r="H95" s="73" t="str">
        <f>IFERROR(VLOOKUP(G95,IF($C$4="TEI0181_REV01",CALC_CONN_TEI0181_REV01!$G:$T),14,0),"---")</f>
        <v>---</v>
      </c>
      <c r="I95" s="73" t="str">
        <f>IFERROR(VLOOKUP(G95,IF($C$4="TEI0181_REV01",CALC_CONN_TEI0181_REV01!$H:$X),16,0),"---")</f>
        <v>---</v>
      </c>
      <c r="J95" s="72" t="str">
        <f>IFERROR(VLOOKUP(G95,IF($C$4="TEI0181_REV01",CALC_CONN_TEI0181_REV01!$H:$X),17,0),"---")</f>
        <v>---</v>
      </c>
      <c r="K95" s="78" t="str">
        <f>IFERROR(VLOOKUP($D95&amp;"-"&amp;$E95,IF($C$4="TEI0181_REV01",CALC_CONN_TEI0181_REV01!$F:$K,"???"),6,0),"---")</f>
        <v>---</v>
      </c>
    </row>
    <row r="96" spans="2:11" ht="15" customHeight="1" x14ac:dyDescent="0.25">
      <c r="B96" s="73">
        <f t="shared" si="1"/>
        <v>91</v>
      </c>
      <c r="C96" s="77">
        <f>IFERROR(IF($C$4="TEI0181_REV01",CALC_CONN_TEI0181_REV01!U96,),"---")</f>
        <v>0</v>
      </c>
      <c r="D96" s="73">
        <f>IFERROR(IF($C$4="TEI0181_REV01",CALC_CONN_TEI0181_REV01!D96,),"---")</f>
        <v>0</v>
      </c>
      <c r="E96" s="73">
        <f>IFERROR(IF($C$4="TEI0181_REV01",CALC_CONN_TEI0181_REV01!E96,),"---")</f>
        <v>0</v>
      </c>
      <c r="F96" s="73" t="str">
        <f>IFERROR(IF(VLOOKUP($D96&amp;"-"&amp;$E96,IF($C$4="TEI0181_REV01",CALC_CONN_TEI0181_REV01!$F:$I),4,0)="--","---",IF($C$4="TEI0181_REV01",CALC_CONN_TEI0181_REV01!$G96&amp; " --&gt; " &amp;CALC_CONN_TEI0181_REV01!$I96&amp; " --&gt; ")),"---")</f>
        <v>---</v>
      </c>
      <c r="G96" s="73" t="str">
        <f>IFERROR(IF(VLOOKUP($D96&amp;"-"&amp;$E96,IF($C$4="TEI0181_REV01",CALC_CONN_TEI0181_REV01!$F:$H),3,0)="--",VLOOKUP($D96&amp;"-"&amp;$E96,IF($C$4="TEI0181_REV01",CALC_CONN_TEI0181_REV01!$F:$H),2,0),VLOOKUP($D96&amp;"-"&amp;$E96,IF($C$4="TEI0181_REV01",CALC_CONN_TEI0181_REV01!$F:$H),3,0)),"---")</f>
        <v>---</v>
      </c>
      <c r="H96" s="73" t="str">
        <f>IFERROR(VLOOKUP(G96,IF($C$4="TEI0181_REV01",CALC_CONN_TEI0181_REV01!$G:$T),14,0),"---")</f>
        <v>---</v>
      </c>
      <c r="I96" s="73" t="str">
        <f>IFERROR(VLOOKUP(G96,IF($C$4="TEI0181_REV01",CALC_CONN_TEI0181_REV01!$H:$X),16,0),"---")</f>
        <v>---</v>
      </c>
      <c r="J96" s="72" t="str">
        <f>IFERROR(VLOOKUP(G96,IF($C$4="TEI0181_REV01",CALC_CONN_TEI0181_REV01!$H:$X),17,0),"---")</f>
        <v>---</v>
      </c>
      <c r="K96" s="78" t="str">
        <f>IFERROR(VLOOKUP($D96&amp;"-"&amp;$E96,IF($C$4="TEI0181_REV01",CALC_CONN_TEI0181_REV01!$F:$K,"???"),6,0),"---")</f>
        <v>---</v>
      </c>
    </row>
    <row r="97" spans="2:11" ht="15" customHeight="1" x14ac:dyDescent="0.25">
      <c r="B97" s="73">
        <f t="shared" si="1"/>
        <v>92</v>
      </c>
      <c r="C97" s="77">
        <f>IFERROR(IF($C$4="TEI0181_REV01",CALC_CONN_TEI0181_REV01!U97,),"---")</f>
        <v>0</v>
      </c>
      <c r="D97" s="73">
        <f>IFERROR(IF($C$4="TEI0181_REV01",CALC_CONN_TEI0181_REV01!D97,),"---")</f>
        <v>0</v>
      </c>
      <c r="E97" s="73">
        <f>IFERROR(IF($C$4="TEI0181_REV01",CALC_CONN_TEI0181_REV01!E97,),"---")</f>
        <v>0</v>
      </c>
      <c r="F97" s="73" t="str">
        <f>IFERROR(IF(VLOOKUP($D97&amp;"-"&amp;$E97,IF($C$4="TEI0181_REV01",CALC_CONN_TEI0181_REV01!$F:$I),4,0)="--","---",IF($C$4="TEI0181_REV01",CALC_CONN_TEI0181_REV01!$G97&amp; " --&gt; " &amp;CALC_CONN_TEI0181_REV01!$I97&amp; " --&gt; ")),"---")</f>
        <v>---</v>
      </c>
      <c r="G97" s="73" t="str">
        <f>IFERROR(IF(VLOOKUP($D97&amp;"-"&amp;$E97,IF($C$4="TEI0181_REV01",CALC_CONN_TEI0181_REV01!$F:$H),3,0)="--",VLOOKUP($D97&amp;"-"&amp;$E97,IF($C$4="TEI0181_REV01",CALC_CONN_TEI0181_REV01!$F:$H),2,0),VLOOKUP($D97&amp;"-"&amp;$E97,IF($C$4="TEI0181_REV01",CALC_CONN_TEI0181_REV01!$F:$H),3,0)),"---")</f>
        <v>---</v>
      </c>
      <c r="H97" s="73" t="str">
        <f>IFERROR(VLOOKUP(G97,IF($C$4="TEI0181_REV01",CALC_CONN_TEI0181_REV01!$G:$T),14,0),"---")</f>
        <v>---</v>
      </c>
      <c r="I97" s="73" t="str">
        <f>IFERROR(VLOOKUP(G97,IF($C$4="TEI0181_REV01",CALC_CONN_TEI0181_REV01!$H:$X),16,0),"---")</f>
        <v>---</v>
      </c>
      <c r="J97" s="72" t="str">
        <f>IFERROR(VLOOKUP(G97,IF($C$4="TEI0181_REV01",CALC_CONN_TEI0181_REV01!$H:$X),17,0),"---")</f>
        <v>---</v>
      </c>
      <c r="K97" s="78" t="str">
        <f>IFERROR(VLOOKUP($D97&amp;"-"&amp;$E97,IF($C$4="TEI0181_REV01",CALC_CONN_TEI0181_REV01!$F:$K,"???"),6,0),"---")</f>
        <v>---</v>
      </c>
    </row>
    <row r="98" spans="2:11" ht="15" customHeight="1" x14ac:dyDescent="0.25">
      <c r="B98" s="73">
        <f t="shared" si="1"/>
        <v>93</v>
      </c>
      <c r="C98" s="77">
        <f>IFERROR(IF($C$4="TEI0181_REV01",CALC_CONN_TEI0181_REV01!U98,),"---")</f>
        <v>0</v>
      </c>
      <c r="D98" s="73">
        <f>IFERROR(IF($C$4="TEI0181_REV01",CALC_CONN_TEI0181_REV01!D98,),"---")</f>
        <v>0</v>
      </c>
      <c r="E98" s="73">
        <f>IFERROR(IF($C$4="TEI0181_REV01",CALC_CONN_TEI0181_REV01!E98,),"---")</f>
        <v>0</v>
      </c>
      <c r="F98" s="73" t="str">
        <f>IFERROR(IF(VLOOKUP($D98&amp;"-"&amp;$E98,IF($C$4="TEI0181_REV01",CALC_CONN_TEI0181_REV01!$F:$I),4,0)="--","---",IF($C$4="TEI0181_REV01",CALC_CONN_TEI0181_REV01!$G98&amp; " --&gt; " &amp;CALC_CONN_TEI0181_REV01!$I98&amp; " --&gt; ")),"---")</f>
        <v>---</v>
      </c>
      <c r="G98" s="73" t="str">
        <f>IFERROR(IF(VLOOKUP($D98&amp;"-"&amp;$E98,IF($C$4="TEI0181_REV01",CALC_CONN_TEI0181_REV01!$F:$H),3,0)="--",VLOOKUP($D98&amp;"-"&amp;$E98,IF($C$4="TEI0181_REV01",CALC_CONN_TEI0181_REV01!$F:$H),2,0),VLOOKUP($D98&amp;"-"&amp;$E98,IF($C$4="TEI0181_REV01",CALC_CONN_TEI0181_REV01!$F:$H),3,0)),"---")</f>
        <v>---</v>
      </c>
      <c r="H98" s="73" t="str">
        <f>IFERROR(VLOOKUP(G98,IF($C$4="TEI0181_REV01",CALC_CONN_TEI0181_REV01!$G:$T),14,0),"---")</f>
        <v>---</v>
      </c>
      <c r="I98" s="73" t="str">
        <f>IFERROR(VLOOKUP(G98,IF($C$4="TEI0181_REV01",CALC_CONN_TEI0181_REV01!$H:$X),16,0),"---")</f>
        <v>---</v>
      </c>
      <c r="J98" s="72" t="str">
        <f>IFERROR(VLOOKUP(G98,IF($C$4="TEI0181_REV01",CALC_CONN_TEI0181_REV01!$H:$X),17,0),"---")</f>
        <v>---</v>
      </c>
      <c r="K98" s="78" t="str">
        <f>IFERROR(VLOOKUP($D98&amp;"-"&amp;$E98,IF($C$4="TEI0181_REV01",CALC_CONN_TEI0181_REV01!$F:$K,"???"),6,0),"---")</f>
        <v>---</v>
      </c>
    </row>
    <row r="99" spans="2:11" ht="15" customHeight="1" x14ac:dyDescent="0.25">
      <c r="B99" s="73">
        <f t="shared" si="1"/>
        <v>94</v>
      </c>
      <c r="C99" s="77">
        <f>IFERROR(IF($C$4="TEI0181_REV01",CALC_CONN_TEI0181_REV01!U99,),"---")</f>
        <v>0</v>
      </c>
      <c r="D99" s="73">
        <f>IFERROR(IF($C$4="TEI0181_REV01",CALC_CONN_TEI0181_REV01!D99,),"---")</f>
        <v>0</v>
      </c>
      <c r="E99" s="73">
        <f>IFERROR(IF($C$4="TEI0181_REV01",CALC_CONN_TEI0181_REV01!E99,),"---")</f>
        <v>0</v>
      </c>
      <c r="F99" s="73" t="str">
        <f>IFERROR(IF(VLOOKUP($D99&amp;"-"&amp;$E99,IF($C$4="TEI0181_REV01",CALC_CONN_TEI0181_REV01!$F:$I),4,0)="--","---",IF($C$4="TEI0181_REV01",CALC_CONN_TEI0181_REV01!$G99&amp; " --&gt; " &amp;CALC_CONN_TEI0181_REV01!$I99&amp; " --&gt; ")),"---")</f>
        <v>---</v>
      </c>
      <c r="G99" s="73" t="str">
        <f>IFERROR(IF(VLOOKUP($D99&amp;"-"&amp;$E99,IF($C$4="TEI0181_REV01",CALC_CONN_TEI0181_REV01!$F:$H),3,0)="--",VLOOKUP($D99&amp;"-"&amp;$E99,IF($C$4="TEI0181_REV01",CALC_CONN_TEI0181_REV01!$F:$H),2,0),VLOOKUP($D99&amp;"-"&amp;$E99,IF($C$4="TEI0181_REV01",CALC_CONN_TEI0181_REV01!$F:$H),3,0)),"---")</f>
        <v>---</v>
      </c>
      <c r="H99" s="73" t="str">
        <f>IFERROR(VLOOKUP(G99,IF($C$4="TEI0181_REV01",CALC_CONN_TEI0181_REV01!$G:$T),14,0),"---")</f>
        <v>---</v>
      </c>
      <c r="I99" s="73" t="str">
        <f>IFERROR(VLOOKUP(G99,IF($C$4="TEI0181_REV01",CALC_CONN_TEI0181_REV01!$H:$X),16,0),"---")</f>
        <v>---</v>
      </c>
      <c r="J99" s="72" t="str">
        <f>IFERROR(VLOOKUP(G99,IF($C$4="TEI0181_REV01",CALC_CONN_TEI0181_REV01!$H:$X),17,0),"---")</f>
        <v>---</v>
      </c>
      <c r="K99" s="78" t="str">
        <f>IFERROR(VLOOKUP($D99&amp;"-"&amp;$E99,IF($C$4="TEI0181_REV01",CALC_CONN_TEI0181_REV01!$F:$K,"???"),6,0),"---")</f>
        <v>---</v>
      </c>
    </row>
    <row r="100" spans="2:11" ht="15" customHeight="1" x14ac:dyDescent="0.25">
      <c r="B100" s="73">
        <f t="shared" si="1"/>
        <v>95</v>
      </c>
      <c r="C100" s="77">
        <f>IFERROR(IF($C$4="TEI0181_REV01",CALC_CONN_TEI0181_REV01!U100,),"---")</f>
        <v>0</v>
      </c>
      <c r="D100" s="73">
        <f>IFERROR(IF($C$4="TEI0181_REV01",CALC_CONN_TEI0181_REV01!D100,),"---")</f>
        <v>0</v>
      </c>
      <c r="E100" s="73">
        <f>IFERROR(IF($C$4="TEI0181_REV01",CALC_CONN_TEI0181_REV01!E100,),"---")</f>
        <v>0</v>
      </c>
      <c r="F100" s="73" t="str">
        <f>IFERROR(IF(VLOOKUP($D100&amp;"-"&amp;$E100,IF($C$4="TEI0181_REV01",CALC_CONN_TEI0181_REV01!$F:$I),4,0)="--","---",IF($C$4="TEI0181_REV01",CALC_CONN_TEI0181_REV01!$G100&amp; " --&gt; " &amp;CALC_CONN_TEI0181_REV01!$I100&amp; " --&gt; ")),"---")</f>
        <v>---</v>
      </c>
      <c r="G100" s="73" t="str">
        <f>IFERROR(IF(VLOOKUP($D100&amp;"-"&amp;$E100,IF($C$4="TEI0181_REV01",CALC_CONN_TEI0181_REV01!$F:$H),3,0)="--",VLOOKUP($D100&amp;"-"&amp;$E100,IF($C$4="TEI0181_REV01",CALC_CONN_TEI0181_REV01!$F:$H),2,0),VLOOKUP($D100&amp;"-"&amp;$E100,IF($C$4="TEI0181_REV01",CALC_CONN_TEI0181_REV01!$F:$H),3,0)),"---")</f>
        <v>---</v>
      </c>
      <c r="H100" s="73" t="str">
        <f>IFERROR(VLOOKUP(G100,IF($C$4="TEI0181_REV01",CALC_CONN_TEI0181_REV01!$G:$T),14,0),"---")</f>
        <v>---</v>
      </c>
      <c r="I100" s="73" t="str">
        <f>IFERROR(VLOOKUP(G100,IF($C$4="TEI0181_REV01",CALC_CONN_TEI0181_REV01!$H:$X),16,0),"---")</f>
        <v>---</v>
      </c>
      <c r="J100" s="72" t="str">
        <f>IFERROR(VLOOKUP(G100,IF($C$4="TEI0181_REV01",CALC_CONN_TEI0181_REV01!$H:$X),17,0),"---")</f>
        <v>---</v>
      </c>
      <c r="K100" s="78" t="str">
        <f>IFERROR(VLOOKUP($D100&amp;"-"&amp;$E100,IF($C$4="TEI0181_REV01",CALC_CONN_TEI0181_REV01!$F:$K,"???"),6,0),"---")</f>
        <v>---</v>
      </c>
    </row>
    <row r="101" spans="2:11" ht="15" customHeight="1" x14ac:dyDescent="0.25">
      <c r="B101" s="73">
        <f t="shared" si="1"/>
        <v>96</v>
      </c>
      <c r="C101" s="77">
        <f>IFERROR(IF($C$4="TEI0181_REV01",CALC_CONN_TEI0181_REV01!U101,),"---")</f>
        <v>0</v>
      </c>
      <c r="D101" s="73">
        <f>IFERROR(IF($C$4="TEI0181_REV01",CALC_CONN_TEI0181_REV01!D101,),"---")</f>
        <v>0</v>
      </c>
      <c r="E101" s="73">
        <f>IFERROR(IF($C$4="TEI0181_REV01",CALC_CONN_TEI0181_REV01!E101,),"---")</f>
        <v>0</v>
      </c>
      <c r="F101" s="73" t="str">
        <f>IFERROR(IF(VLOOKUP($D101&amp;"-"&amp;$E101,IF($C$4="TEI0181_REV01",CALC_CONN_TEI0181_REV01!$F:$I),4,0)="--","---",IF($C$4="TEI0181_REV01",CALC_CONN_TEI0181_REV01!$G101&amp; " --&gt; " &amp;CALC_CONN_TEI0181_REV01!$I101&amp; " --&gt; ")),"---")</f>
        <v>---</v>
      </c>
      <c r="G101" s="73" t="str">
        <f>IFERROR(IF(VLOOKUP($D101&amp;"-"&amp;$E101,IF($C$4="TEI0181_REV01",CALC_CONN_TEI0181_REV01!$F:$H),3,0)="--",VLOOKUP($D101&amp;"-"&amp;$E101,IF($C$4="TEI0181_REV01",CALC_CONN_TEI0181_REV01!$F:$H),2,0),VLOOKUP($D101&amp;"-"&amp;$E101,IF($C$4="TEI0181_REV01",CALC_CONN_TEI0181_REV01!$F:$H),3,0)),"---")</f>
        <v>---</v>
      </c>
      <c r="H101" s="73" t="str">
        <f>IFERROR(VLOOKUP(G101,IF($C$4="TEI0181_REV01",CALC_CONN_TEI0181_REV01!$G:$T),14,0),"---")</f>
        <v>---</v>
      </c>
      <c r="I101" s="73" t="str">
        <f>IFERROR(VLOOKUP(G101,IF($C$4="TEI0181_REV01",CALC_CONN_TEI0181_REV01!$H:$X),16,0),"---")</f>
        <v>---</v>
      </c>
      <c r="J101" s="72" t="str">
        <f>IFERROR(VLOOKUP(G101,IF($C$4="TEI0181_REV01",CALC_CONN_TEI0181_REV01!$H:$X),17,0),"---")</f>
        <v>---</v>
      </c>
      <c r="K101" s="78" t="str">
        <f>IFERROR(VLOOKUP($D101&amp;"-"&amp;$E101,IF($C$4="TEI0181_REV01",CALC_CONN_TEI0181_REV01!$F:$K,"???"),6,0),"---")</f>
        <v>---</v>
      </c>
    </row>
    <row r="102" spans="2:11" ht="15" customHeight="1" x14ac:dyDescent="0.25">
      <c r="B102" s="73">
        <f t="shared" si="1"/>
        <v>97</v>
      </c>
      <c r="C102" s="77">
        <f>IFERROR(IF($C$4="TEI0181_REV01",CALC_CONN_TEI0181_REV01!U102,),"---")</f>
        <v>0</v>
      </c>
      <c r="D102" s="73">
        <f>IFERROR(IF($C$4="TEI0181_REV01",CALC_CONN_TEI0181_REV01!D102,),"---")</f>
        <v>0</v>
      </c>
      <c r="E102" s="73">
        <f>IFERROR(IF($C$4="TEI0181_REV01",CALC_CONN_TEI0181_REV01!E102,),"---")</f>
        <v>0</v>
      </c>
      <c r="F102" s="73" t="str">
        <f>IFERROR(IF(VLOOKUP($D102&amp;"-"&amp;$E102,IF($C$4="TEI0181_REV01",CALC_CONN_TEI0181_REV01!$F:$I),4,0)="--","---",IF($C$4="TEI0181_REV01",CALC_CONN_TEI0181_REV01!$G102&amp; " --&gt; " &amp;CALC_CONN_TEI0181_REV01!$I102&amp; " --&gt; ")),"---")</f>
        <v>---</v>
      </c>
      <c r="G102" s="73" t="str">
        <f>IFERROR(IF(VLOOKUP($D102&amp;"-"&amp;$E102,IF($C$4="TEI0181_REV01",CALC_CONN_TEI0181_REV01!$F:$H),3,0)="--",VLOOKUP($D102&amp;"-"&amp;$E102,IF($C$4="TEI0181_REV01",CALC_CONN_TEI0181_REV01!$F:$H),2,0),VLOOKUP($D102&amp;"-"&amp;$E102,IF($C$4="TEI0181_REV01",CALC_CONN_TEI0181_REV01!$F:$H),3,0)),"---")</f>
        <v>---</v>
      </c>
      <c r="H102" s="73" t="str">
        <f>IFERROR(VLOOKUP(G102,IF($C$4="TEI0181_REV01",CALC_CONN_TEI0181_REV01!$G:$T),14,0),"---")</f>
        <v>---</v>
      </c>
      <c r="I102" s="73" t="str">
        <f>IFERROR(VLOOKUP(G102,IF($C$4="TEI0181_REV01",CALC_CONN_TEI0181_REV01!$H:$X),16,0),"---")</f>
        <v>---</v>
      </c>
      <c r="J102" s="72" t="str">
        <f>IFERROR(VLOOKUP(G102,IF($C$4="TEI0181_REV01",CALC_CONN_TEI0181_REV01!$H:$X),17,0),"---")</f>
        <v>---</v>
      </c>
      <c r="K102" s="78" t="str">
        <f>IFERROR(VLOOKUP($D102&amp;"-"&amp;$E102,IF($C$4="TEI0181_REV01",CALC_CONN_TEI0181_REV01!$F:$K,"???"),6,0),"---")</f>
        <v>---</v>
      </c>
    </row>
    <row r="103" spans="2:11" ht="15" customHeight="1" x14ac:dyDescent="0.25">
      <c r="B103" s="73">
        <f t="shared" si="1"/>
        <v>98</v>
      </c>
      <c r="C103" s="77">
        <f>IFERROR(IF($C$4="TEI0181_REV01",CALC_CONN_TEI0181_REV01!U103,),"---")</f>
        <v>0</v>
      </c>
      <c r="D103" s="73">
        <f>IFERROR(IF($C$4="TEI0181_REV01",CALC_CONN_TEI0181_REV01!D103,),"---")</f>
        <v>0</v>
      </c>
      <c r="E103" s="73">
        <f>IFERROR(IF($C$4="TEI0181_REV01",CALC_CONN_TEI0181_REV01!E103,),"---")</f>
        <v>0</v>
      </c>
      <c r="F103" s="73" t="str">
        <f>IFERROR(IF(VLOOKUP($D103&amp;"-"&amp;$E103,IF($C$4="TEI0181_REV01",CALC_CONN_TEI0181_REV01!$F:$I),4,0)="--","---",IF($C$4="TEI0181_REV01",CALC_CONN_TEI0181_REV01!$G103&amp; " --&gt; " &amp;CALC_CONN_TEI0181_REV01!$I103&amp; " --&gt; ")),"---")</f>
        <v>---</v>
      </c>
      <c r="G103" s="73" t="str">
        <f>IFERROR(IF(VLOOKUP($D103&amp;"-"&amp;$E103,IF($C$4="TEI0181_REV01",CALC_CONN_TEI0181_REV01!$F:$H),3,0)="--",VLOOKUP($D103&amp;"-"&amp;$E103,IF($C$4="TEI0181_REV01",CALC_CONN_TEI0181_REV01!$F:$H),2,0),VLOOKUP($D103&amp;"-"&amp;$E103,IF($C$4="TEI0181_REV01",CALC_CONN_TEI0181_REV01!$F:$H),3,0)),"---")</f>
        <v>---</v>
      </c>
      <c r="H103" s="73" t="str">
        <f>IFERROR(VLOOKUP(G103,IF($C$4="TEI0181_REV01",CALC_CONN_TEI0181_REV01!$G:$T),14,0),"---")</f>
        <v>---</v>
      </c>
      <c r="I103" s="73" t="str">
        <f>IFERROR(VLOOKUP(G103,IF($C$4="TEI0181_REV01",CALC_CONN_TEI0181_REV01!$H:$X),16,0),"---")</f>
        <v>---</v>
      </c>
      <c r="J103" s="72" t="str">
        <f>IFERROR(VLOOKUP(G103,IF($C$4="TEI0181_REV01",CALC_CONN_TEI0181_REV01!$H:$X),17,0),"---")</f>
        <v>---</v>
      </c>
      <c r="K103" s="78" t="str">
        <f>IFERROR(VLOOKUP($D103&amp;"-"&amp;$E103,IF($C$4="TEI0181_REV01",CALC_CONN_TEI0181_REV01!$F:$K,"???"),6,0),"---")</f>
        <v>---</v>
      </c>
    </row>
    <row r="104" spans="2:11" ht="15" customHeight="1" x14ac:dyDescent="0.25">
      <c r="B104" s="73">
        <f t="shared" si="1"/>
        <v>99</v>
      </c>
      <c r="C104" s="77">
        <f>IFERROR(IF($C$4="TEI0181_REV01",CALC_CONN_TEI0181_REV01!U104,),"---")</f>
        <v>0</v>
      </c>
      <c r="D104" s="73">
        <f>IFERROR(IF($C$4="TEI0181_REV01",CALC_CONN_TEI0181_REV01!D104,),"---")</f>
        <v>0</v>
      </c>
      <c r="E104" s="73">
        <f>IFERROR(IF($C$4="TEI0181_REV01",CALC_CONN_TEI0181_REV01!E104,),"---")</f>
        <v>0</v>
      </c>
      <c r="F104" s="73" t="str">
        <f>IFERROR(IF(VLOOKUP($D104&amp;"-"&amp;$E104,IF($C$4="TEI0181_REV01",CALC_CONN_TEI0181_REV01!$F:$I),4,0)="--","---",IF($C$4="TEI0181_REV01",CALC_CONN_TEI0181_REV01!$G104&amp; " --&gt; " &amp;CALC_CONN_TEI0181_REV01!$I104&amp; " --&gt; ")),"---")</f>
        <v>---</v>
      </c>
      <c r="G104" s="73" t="str">
        <f>IFERROR(IF(VLOOKUP($D104&amp;"-"&amp;$E104,IF($C$4="TEI0181_REV01",CALC_CONN_TEI0181_REV01!$F:$H),3,0)="--",VLOOKUP($D104&amp;"-"&amp;$E104,IF($C$4="TEI0181_REV01",CALC_CONN_TEI0181_REV01!$F:$H),2,0),VLOOKUP($D104&amp;"-"&amp;$E104,IF($C$4="TEI0181_REV01",CALC_CONN_TEI0181_REV01!$F:$H),3,0)),"---")</f>
        <v>---</v>
      </c>
      <c r="H104" s="73" t="str">
        <f>IFERROR(VLOOKUP(G104,IF($C$4="TEI0181_REV01",CALC_CONN_TEI0181_REV01!$G:$T),14,0),"---")</f>
        <v>---</v>
      </c>
      <c r="I104" s="73" t="str">
        <f>IFERROR(VLOOKUP(G104,IF($C$4="TEI0181_REV01",CALC_CONN_TEI0181_REV01!$H:$X),16,0),"---")</f>
        <v>---</v>
      </c>
      <c r="J104" s="72" t="str">
        <f>IFERROR(VLOOKUP(G104,IF($C$4="TEI0181_REV01",CALC_CONN_TEI0181_REV01!$H:$X),17,0),"---")</f>
        <v>---</v>
      </c>
      <c r="K104" s="78" t="str">
        <f>IFERROR(VLOOKUP($D104&amp;"-"&amp;$E104,IF($C$4="TEI0181_REV01",CALC_CONN_TEI0181_REV01!$F:$K,"???"),6,0),"---")</f>
        <v>---</v>
      </c>
    </row>
    <row r="105" spans="2:11" ht="15" customHeight="1" x14ac:dyDescent="0.25">
      <c r="B105" s="73">
        <f t="shared" si="1"/>
        <v>100</v>
      </c>
      <c r="C105" s="77">
        <f>IFERROR(IF($C$4="TEI0181_REV01",CALC_CONN_TEI0181_REV01!U105,),"---")</f>
        <v>0</v>
      </c>
      <c r="D105" s="73">
        <f>IFERROR(IF($C$4="TEI0181_REV01",CALC_CONN_TEI0181_REV01!D105,),"---")</f>
        <v>0</v>
      </c>
      <c r="E105" s="73">
        <f>IFERROR(IF($C$4="TEI0181_REV01",CALC_CONN_TEI0181_REV01!E105,),"---")</f>
        <v>0</v>
      </c>
      <c r="F105" s="73" t="str">
        <f>IFERROR(IF(VLOOKUP($D105&amp;"-"&amp;$E105,IF($C$4="TEI0181_REV01",CALC_CONN_TEI0181_REV01!$F:$I),4,0)="--","---",IF($C$4="TEI0181_REV01",CALC_CONN_TEI0181_REV01!$G105&amp; " --&gt; " &amp;CALC_CONN_TEI0181_REV01!$I105&amp; " --&gt; ")),"---")</f>
        <v>---</v>
      </c>
      <c r="G105" s="73" t="str">
        <f>IFERROR(IF(VLOOKUP($D105&amp;"-"&amp;$E105,IF($C$4="TEI0181_REV01",CALC_CONN_TEI0181_REV01!$F:$H),3,0)="--",VLOOKUP($D105&amp;"-"&amp;$E105,IF($C$4="TEI0181_REV01",CALC_CONN_TEI0181_REV01!$F:$H),2,0),VLOOKUP($D105&amp;"-"&amp;$E105,IF($C$4="TEI0181_REV01",CALC_CONN_TEI0181_REV01!$F:$H),3,0)),"---")</f>
        <v>---</v>
      </c>
      <c r="H105" s="73" t="str">
        <f>IFERROR(VLOOKUP(G105,IF($C$4="TEI0181_REV01",CALC_CONN_TEI0181_REV01!$G:$T),14,0),"---")</f>
        <v>---</v>
      </c>
      <c r="I105" s="73" t="str">
        <f>IFERROR(VLOOKUP(G105,IF($C$4="TEI0181_REV01",CALC_CONN_TEI0181_REV01!$H:$X),16,0),"---")</f>
        <v>---</v>
      </c>
      <c r="J105" s="72" t="str">
        <f>IFERROR(VLOOKUP(G105,IF($C$4="TEI0181_REV01",CALC_CONN_TEI0181_REV01!$H:$X),17,0),"---")</f>
        <v>---</v>
      </c>
      <c r="K105" s="78" t="str">
        <f>IFERROR(VLOOKUP($D105&amp;"-"&amp;$E105,IF($C$4="TEI0181_REV01",CALC_CONN_TEI0181_REV01!$F:$K,"???"),6,0),"---")</f>
        <v>---</v>
      </c>
    </row>
    <row r="106" spans="2:11" ht="15" customHeight="1" x14ac:dyDescent="0.25">
      <c r="B106" s="73">
        <f t="shared" si="1"/>
        <v>101</v>
      </c>
      <c r="C106" s="77">
        <f>IFERROR(IF($C$4="TEI0181_REV01",CALC_CONN_TEI0181_REV01!U106,),"---")</f>
        <v>0</v>
      </c>
      <c r="D106" s="73">
        <f>IFERROR(IF($C$4="TEI0181_REV01",CALC_CONN_TEI0181_REV01!D106,),"---")</f>
        <v>0</v>
      </c>
      <c r="E106" s="73">
        <f>IFERROR(IF($C$4="TEI0181_REV01",CALC_CONN_TEI0181_REV01!E106,),"---")</f>
        <v>0</v>
      </c>
      <c r="F106" s="73" t="str">
        <f>IFERROR(IF(VLOOKUP($D106&amp;"-"&amp;$E106,IF($C$4="TEI0181_REV01",CALC_CONN_TEI0181_REV01!$F:$I),4,0)="--","---",IF($C$4="TEI0181_REV01",CALC_CONN_TEI0181_REV01!$G106&amp; " --&gt; " &amp;CALC_CONN_TEI0181_REV01!$I106&amp; " --&gt; ")),"---")</f>
        <v>---</v>
      </c>
      <c r="G106" s="73" t="str">
        <f>IFERROR(IF(VLOOKUP($D106&amp;"-"&amp;$E106,IF($C$4="TEI0181_REV01",CALC_CONN_TEI0181_REV01!$F:$H),3,0)="--",VLOOKUP($D106&amp;"-"&amp;$E106,IF($C$4="TEI0181_REV01",CALC_CONN_TEI0181_REV01!$F:$H),2,0),VLOOKUP($D106&amp;"-"&amp;$E106,IF($C$4="TEI0181_REV01",CALC_CONN_TEI0181_REV01!$F:$H),3,0)),"---")</f>
        <v>---</v>
      </c>
      <c r="H106" s="73" t="str">
        <f>IFERROR(VLOOKUP(G106,IF($C$4="TEI0181_REV01",CALC_CONN_TEI0181_REV01!$G:$T),14,0),"---")</f>
        <v>---</v>
      </c>
      <c r="I106" s="73" t="str">
        <f>IFERROR(VLOOKUP(G106,IF($C$4="TEI0181_REV01",CALC_CONN_TEI0181_REV01!$H:$X),16,0),"---")</f>
        <v>---</v>
      </c>
      <c r="J106" s="72" t="str">
        <f>IFERROR(VLOOKUP(G106,IF($C$4="TEI0181_REV01",CALC_CONN_TEI0181_REV01!$H:$X),17,0),"---")</f>
        <v>---</v>
      </c>
      <c r="K106" s="78" t="str">
        <f>IFERROR(VLOOKUP($D106&amp;"-"&amp;$E106,IF($C$4="TEI0181_REV01",CALC_CONN_TEI0181_REV01!$F:$K,"???"),6,0),"---")</f>
        <v>---</v>
      </c>
    </row>
    <row r="107" spans="2:11" ht="15" customHeight="1" x14ac:dyDescent="0.25">
      <c r="B107" s="73">
        <f t="shared" si="1"/>
        <v>102</v>
      </c>
      <c r="C107" s="77">
        <f>IFERROR(IF($C$4="TEI0181_REV01",CALC_CONN_TEI0181_REV01!U107,),"---")</f>
        <v>0</v>
      </c>
      <c r="D107" s="73">
        <f>IFERROR(IF($C$4="TEI0181_REV01",CALC_CONN_TEI0181_REV01!D107,),"---")</f>
        <v>0</v>
      </c>
      <c r="E107" s="73">
        <f>IFERROR(IF($C$4="TEI0181_REV01",CALC_CONN_TEI0181_REV01!E107,),"---")</f>
        <v>0</v>
      </c>
      <c r="F107" s="73" t="str">
        <f>IFERROR(IF(VLOOKUP($D107&amp;"-"&amp;$E107,IF($C$4="TEI0181_REV01",CALC_CONN_TEI0181_REV01!$F:$I),4,0)="--","---",IF($C$4="TEI0181_REV01",CALC_CONN_TEI0181_REV01!$G107&amp; " --&gt; " &amp;CALC_CONN_TEI0181_REV01!$I107&amp; " --&gt; ")),"---")</f>
        <v>---</v>
      </c>
      <c r="G107" s="73" t="str">
        <f>IFERROR(IF(VLOOKUP($D107&amp;"-"&amp;$E107,IF($C$4="TEI0181_REV01",CALC_CONN_TEI0181_REV01!$F:$H),3,0)="--",VLOOKUP($D107&amp;"-"&amp;$E107,IF($C$4="TEI0181_REV01",CALC_CONN_TEI0181_REV01!$F:$H),2,0),VLOOKUP($D107&amp;"-"&amp;$E107,IF($C$4="TEI0181_REV01",CALC_CONN_TEI0181_REV01!$F:$H),3,0)),"---")</f>
        <v>---</v>
      </c>
      <c r="H107" s="73" t="str">
        <f>IFERROR(VLOOKUP(G107,IF($C$4="TEI0181_REV01",CALC_CONN_TEI0181_REV01!$G:$T),14,0),"---")</f>
        <v>---</v>
      </c>
      <c r="I107" s="73" t="str">
        <f>IFERROR(VLOOKUP(G107,IF($C$4="TEI0181_REV01",CALC_CONN_TEI0181_REV01!$H:$X),16,0),"---")</f>
        <v>---</v>
      </c>
      <c r="J107" s="72" t="str">
        <f>IFERROR(VLOOKUP(G107,IF($C$4="TEI0181_REV01",CALC_CONN_TEI0181_REV01!$H:$X),17,0),"---")</f>
        <v>---</v>
      </c>
      <c r="K107" s="78" t="str">
        <f>IFERROR(VLOOKUP($D107&amp;"-"&amp;$E107,IF($C$4="TEI0181_REV01",CALC_CONN_TEI0181_REV01!$F:$K,"???"),6,0),"---")</f>
        <v>---</v>
      </c>
    </row>
    <row r="108" spans="2:11" ht="15" customHeight="1" x14ac:dyDescent="0.25">
      <c r="B108" s="73">
        <f t="shared" si="1"/>
        <v>103</v>
      </c>
      <c r="C108" s="77">
        <f>IFERROR(IF($C$4="TEI0181_REV01",CALC_CONN_TEI0181_REV01!U108,),"---")</f>
        <v>0</v>
      </c>
      <c r="D108" s="73">
        <f>IFERROR(IF($C$4="TEI0181_REV01",CALC_CONN_TEI0181_REV01!D108,),"---")</f>
        <v>0</v>
      </c>
      <c r="E108" s="73">
        <f>IFERROR(IF($C$4="TEI0181_REV01",CALC_CONN_TEI0181_REV01!E108,),"---")</f>
        <v>0</v>
      </c>
      <c r="F108" s="73" t="str">
        <f>IFERROR(IF(VLOOKUP($D108&amp;"-"&amp;$E108,IF($C$4="TEI0181_REV01",CALC_CONN_TEI0181_REV01!$F:$I),4,0)="--","---",IF($C$4="TEI0181_REV01",CALC_CONN_TEI0181_REV01!$G108&amp; " --&gt; " &amp;CALC_CONN_TEI0181_REV01!$I108&amp; " --&gt; ")),"---")</f>
        <v>---</v>
      </c>
      <c r="G108" s="73" t="str">
        <f>IFERROR(IF(VLOOKUP($D108&amp;"-"&amp;$E108,IF($C$4="TEI0181_REV01",CALC_CONN_TEI0181_REV01!$F:$H),3,0)="--",VLOOKUP($D108&amp;"-"&amp;$E108,IF($C$4="TEI0181_REV01",CALC_CONN_TEI0181_REV01!$F:$H),2,0),VLOOKUP($D108&amp;"-"&amp;$E108,IF($C$4="TEI0181_REV01",CALC_CONN_TEI0181_REV01!$F:$H),3,0)),"---")</f>
        <v>---</v>
      </c>
      <c r="H108" s="73" t="str">
        <f>IFERROR(VLOOKUP(G108,IF($C$4="TEI0181_REV01",CALC_CONN_TEI0181_REV01!$G:$T),14,0),"---")</f>
        <v>---</v>
      </c>
      <c r="I108" s="73" t="str">
        <f>IFERROR(VLOOKUP(G108,IF($C$4="TEI0181_REV01",CALC_CONN_TEI0181_REV01!$H:$X),16,0),"---")</f>
        <v>---</v>
      </c>
      <c r="J108" s="72" t="str">
        <f>IFERROR(VLOOKUP(G108,IF($C$4="TEI0181_REV01",CALC_CONN_TEI0181_REV01!$H:$X),17,0),"---")</f>
        <v>---</v>
      </c>
      <c r="K108" s="78" t="str">
        <f>IFERROR(VLOOKUP($D108&amp;"-"&amp;$E108,IF($C$4="TEI0181_REV01",CALC_CONN_TEI0181_REV01!$F:$K,"???"),6,0),"---")</f>
        <v>---</v>
      </c>
    </row>
    <row r="109" spans="2:11" ht="15" customHeight="1" x14ac:dyDescent="0.25">
      <c r="B109" s="73">
        <f t="shared" si="1"/>
        <v>104</v>
      </c>
      <c r="C109" s="77">
        <f>IFERROR(IF($C$4="TEI0181_REV01",CALC_CONN_TEI0181_REV01!U109,),"---")</f>
        <v>0</v>
      </c>
      <c r="D109" s="73">
        <f>IFERROR(IF($C$4="TEI0181_REV01",CALC_CONN_TEI0181_REV01!D109,),"---")</f>
        <v>0</v>
      </c>
      <c r="E109" s="73">
        <f>IFERROR(IF($C$4="TEI0181_REV01",CALC_CONN_TEI0181_REV01!E109,),"---")</f>
        <v>0</v>
      </c>
      <c r="F109" s="73" t="str">
        <f>IFERROR(IF(VLOOKUP($D109&amp;"-"&amp;$E109,IF($C$4="TEI0181_REV01",CALC_CONN_TEI0181_REV01!$F:$I),4,0)="--","---",IF($C$4="TEI0181_REV01",CALC_CONN_TEI0181_REV01!$G109&amp; " --&gt; " &amp;CALC_CONN_TEI0181_REV01!$I109&amp; " --&gt; ")),"---")</f>
        <v>---</v>
      </c>
      <c r="G109" s="73" t="str">
        <f>IFERROR(IF(VLOOKUP($D109&amp;"-"&amp;$E109,IF($C$4="TEI0181_REV01",CALC_CONN_TEI0181_REV01!$F:$H),3,0)="--",VLOOKUP($D109&amp;"-"&amp;$E109,IF($C$4="TEI0181_REV01",CALC_CONN_TEI0181_REV01!$F:$H),2,0),VLOOKUP($D109&amp;"-"&amp;$E109,IF($C$4="TEI0181_REV01",CALC_CONN_TEI0181_REV01!$F:$H),3,0)),"---")</f>
        <v>---</v>
      </c>
      <c r="H109" s="73" t="str">
        <f>IFERROR(VLOOKUP(G109,IF($C$4="TEI0181_REV01",CALC_CONN_TEI0181_REV01!$G:$T),14,0),"---")</f>
        <v>---</v>
      </c>
      <c r="I109" s="73" t="str">
        <f>IFERROR(VLOOKUP(G109,IF($C$4="TEI0181_REV01",CALC_CONN_TEI0181_REV01!$H:$X),16,0),"---")</f>
        <v>---</v>
      </c>
      <c r="J109" s="72" t="str">
        <f>IFERROR(VLOOKUP(G109,IF($C$4="TEI0181_REV01",CALC_CONN_TEI0181_REV01!$H:$X),17,0),"---")</f>
        <v>---</v>
      </c>
      <c r="K109" s="78" t="str">
        <f>IFERROR(VLOOKUP($D109&amp;"-"&amp;$E109,IF($C$4="TEI0181_REV01",CALC_CONN_TEI0181_REV01!$F:$K,"???"),6,0),"---")</f>
        <v>---</v>
      </c>
    </row>
    <row r="110" spans="2:11" ht="15" customHeight="1" x14ac:dyDescent="0.25">
      <c r="B110" s="73">
        <f t="shared" si="1"/>
        <v>105</v>
      </c>
      <c r="C110" s="77">
        <f>IFERROR(IF($C$4="TEI0181_REV01",CALC_CONN_TEI0181_REV01!U110,),"---")</f>
        <v>0</v>
      </c>
      <c r="D110" s="73">
        <f>IFERROR(IF($C$4="TEI0181_REV01",CALC_CONN_TEI0181_REV01!D110,),"---")</f>
        <v>0</v>
      </c>
      <c r="E110" s="73">
        <f>IFERROR(IF($C$4="TEI0181_REV01",CALC_CONN_TEI0181_REV01!E110,),"---")</f>
        <v>0</v>
      </c>
      <c r="F110" s="73" t="str">
        <f>IFERROR(IF(VLOOKUP($D110&amp;"-"&amp;$E110,IF($C$4="TEI0181_REV01",CALC_CONN_TEI0181_REV01!$F:$I),4,0)="--","---",IF($C$4="TEI0181_REV01",CALC_CONN_TEI0181_REV01!$G110&amp; " --&gt; " &amp;CALC_CONN_TEI0181_REV01!$I110&amp; " --&gt; ")),"---")</f>
        <v>---</v>
      </c>
      <c r="G110" s="73" t="str">
        <f>IFERROR(IF(VLOOKUP($D110&amp;"-"&amp;$E110,IF($C$4="TEI0181_REV01",CALC_CONN_TEI0181_REV01!$F:$H),3,0)="--",VLOOKUP($D110&amp;"-"&amp;$E110,IF($C$4="TEI0181_REV01",CALC_CONN_TEI0181_REV01!$F:$H),2,0),VLOOKUP($D110&amp;"-"&amp;$E110,IF($C$4="TEI0181_REV01",CALC_CONN_TEI0181_REV01!$F:$H),3,0)),"---")</f>
        <v>---</v>
      </c>
      <c r="H110" s="73" t="str">
        <f>IFERROR(VLOOKUP(G110,IF($C$4="TEI0181_REV01",CALC_CONN_TEI0181_REV01!$G:$T),14,0),"---")</f>
        <v>---</v>
      </c>
      <c r="I110" s="73" t="str">
        <f>IFERROR(VLOOKUP(G110,IF($C$4="TEI0181_REV01",CALC_CONN_TEI0181_REV01!$H:$X),16,0),"---")</f>
        <v>---</v>
      </c>
      <c r="J110" s="72" t="str">
        <f>IFERROR(VLOOKUP(G110,IF($C$4="TEI0181_REV01",CALC_CONN_TEI0181_REV01!$H:$X),17,0),"---")</f>
        <v>---</v>
      </c>
      <c r="K110" s="78" t="str">
        <f>IFERROR(VLOOKUP($D110&amp;"-"&amp;$E110,IF($C$4="TEI0181_REV01",CALC_CONN_TEI0181_REV01!$F:$K,"???"),6,0),"---")</f>
        <v>---</v>
      </c>
    </row>
    <row r="111" spans="2:11" ht="15" customHeight="1" x14ac:dyDescent="0.25">
      <c r="B111" s="73">
        <f t="shared" si="1"/>
        <v>106</v>
      </c>
      <c r="C111" s="77">
        <f>IFERROR(IF($C$4="TEI0181_REV01",CALC_CONN_TEI0181_REV01!U111,),"---")</f>
        <v>0</v>
      </c>
      <c r="D111" s="73">
        <f>IFERROR(IF($C$4="TEI0181_REV01",CALC_CONN_TEI0181_REV01!D111,),"---")</f>
        <v>0</v>
      </c>
      <c r="E111" s="73">
        <f>IFERROR(IF($C$4="TEI0181_REV01",CALC_CONN_TEI0181_REV01!E111,),"---")</f>
        <v>0</v>
      </c>
      <c r="F111" s="73" t="str">
        <f>IFERROR(IF(VLOOKUP($D111&amp;"-"&amp;$E111,IF($C$4="TEI0181_REV01",CALC_CONN_TEI0181_REV01!$F:$I),4,0)="--","---",IF($C$4="TEI0181_REV01",CALC_CONN_TEI0181_REV01!$G111&amp; " --&gt; " &amp;CALC_CONN_TEI0181_REV01!$I111&amp; " --&gt; ")),"---")</f>
        <v>---</v>
      </c>
      <c r="G111" s="73" t="str">
        <f>IFERROR(IF(VLOOKUP($D111&amp;"-"&amp;$E111,IF($C$4="TEI0181_REV01",CALC_CONN_TEI0181_REV01!$F:$H),3,0)="--",VLOOKUP($D111&amp;"-"&amp;$E111,IF($C$4="TEI0181_REV01",CALC_CONN_TEI0181_REV01!$F:$H),2,0),VLOOKUP($D111&amp;"-"&amp;$E111,IF($C$4="TEI0181_REV01",CALC_CONN_TEI0181_REV01!$F:$H),3,0)),"---")</f>
        <v>---</v>
      </c>
      <c r="H111" s="73" t="str">
        <f>IFERROR(VLOOKUP(G111,IF($C$4="TEI0181_REV01",CALC_CONN_TEI0181_REV01!$G:$T),14,0),"---")</f>
        <v>---</v>
      </c>
      <c r="I111" s="73" t="str">
        <f>IFERROR(VLOOKUP(G111,IF($C$4="TEI0181_REV01",CALC_CONN_TEI0181_REV01!$H:$X),16,0),"---")</f>
        <v>---</v>
      </c>
      <c r="J111" s="72" t="str">
        <f>IFERROR(VLOOKUP(G111,IF($C$4="TEI0181_REV01",CALC_CONN_TEI0181_REV01!$H:$X),17,0),"---")</f>
        <v>---</v>
      </c>
      <c r="K111" s="78" t="str">
        <f>IFERROR(VLOOKUP($D111&amp;"-"&amp;$E111,IF($C$4="TEI0181_REV01",CALC_CONN_TEI0181_REV01!$F:$K,"???"),6,0),"---")</f>
        <v>---</v>
      </c>
    </row>
    <row r="112" spans="2:11" ht="15" customHeight="1" x14ac:dyDescent="0.25">
      <c r="B112" s="73">
        <f t="shared" si="1"/>
        <v>107</v>
      </c>
      <c r="C112" s="77">
        <f>IFERROR(IF($C$4="TEI0181_REV01",CALC_CONN_TEI0181_REV01!U112,),"---")</f>
        <v>0</v>
      </c>
      <c r="D112" s="73">
        <f>IFERROR(IF($C$4="TEI0181_REV01",CALC_CONN_TEI0181_REV01!D112,),"---")</f>
        <v>0</v>
      </c>
      <c r="E112" s="73">
        <f>IFERROR(IF($C$4="TEI0181_REV01",CALC_CONN_TEI0181_REV01!E112,),"---")</f>
        <v>0</v>
      </c>
      <c r="F112" s="73" t="str">
        <f>IFERROR(IF(VLOOKUP($D112&amp;"-"&amp;$E112,IF($C$4="TEI0181_REV01",CALC_CONN_TEI0181_REV01!$F:$I),4,0)="--","---",IF($C$4="TEI0181_REV01",CALC_CONN_TEI0181_REV01!$G112&amp; " --&gt; " &amp;CALC_CONN_TEI0181_REV01!$I112&amp; " --&gt; ")),"---")</f>
        <v>---</v>
      </c>
      <c r="G112" s="73" t="str">
        <f>IFERROR(IF(VLOOKUP($D112&amp;"-"&amp;$E112,IF($C$4="TEI0181_REV01",CALC_CONN_TEI0181_REV01!$F:$H),3,0)="--",VLOOKUP($D112&amp;"-"&amp;$E112,IF($C$4="TEI0181_REV01",CALC_CONN_TEI0181_REV01!$F:$H),2,0),VLOOKUP($D112&amp;"-"&amp;$E112,IF($C$4="TEI0181_REV01",CALC_CONN_TEI0181_REV01!$F:$H),3,0)),"---")</f>
        <v>---</v>
      </c>
      <c r="H112" s="73" t="str">
        <f>IFERROR(VLOOKUP(G112,IF($C$4="TEI0181_REV01",CALC_CONN_TEI0181_REV01!$G:$T),14,0),"---")</f>
        <v>---</v>
      </c>
      <c r="I112" s="73" t="str">
        <f>IFERROR(VLOOKUP(G112,IF($C$4="TEI0181_REV01",CALC_CONN_TEI0181_REV01!$H:$X),16,0),"---")</f>
        <v>---</v>
      </c>
      <c r="J112" s="72" t="str">
        <f>IFERROR(VLOOKUP(G112,IF($C$4="TEI0181_REV01",CALC_CONN_TEI0181_REV01!$H:$X),17,0),"---")</f>
        <v>---</v>
      </c>
      <c r="K112" s="78" t="str">
        <f>IFERROR(VLOOKUP($D112&amp;"-"&amp;$E112,IF($C$4="TEI0181_REV01",CALC_CONN_TEI0181_REV01!$F:$K,"???"),6,0),"---")</f>
        <v>---</v>
      </c>
    </row>
    <row r="113" spans="2:11" ht="15" customHeight="1" x14ac:dyDescent="0.25">
      <c r="B113" s="73">
        <f t="shared" si="1"/>
        <v>108</v>
      </c>
      <c r="C113" s="77">
        <f>IFERROR(IF($C$4="TEI0181_REV01",CALC_CONN_TEI0181_REV01!U113,),"---")</f>
        <v>0</v>
      </c>
      <c r="D113" s="73">
        <f>IFERROR(IF($C$4="TEI0181_REV01",CALC_CONN_TEI0181_REV01!D113,),"---")</f>
        <v>0</v>
      </c>
      <c r="E113" s="73">
        <f>IFERROR(IF($C$4="TEI0181_REV01",CALC_CONN_TEI0181_REV01!E113,),"---")</f>
        <v>0</v>
      </c>
      <c r="F113" s="73" t="str">
        <f>IFERROR(IF(VLOOKUP($D113&amp;"-"&amp;$E113,IF($C$4="TEI0181_REV01",CALC_CONN_TEI0181_REV01!$F:$I),4,0)="--","---",IF($C$4="TEI0181_REV01",CALC_CONN_TEI0181_REV01!$G113&amp; " --&gt; " &amp;CALC_CONN_TEI0181_REV01!$I113&amp; " --&gt; ")),"---")</f>
        <v>---</v>
      </c>
      <c r="G113" s="73" t="str">
        <f>IFERROR(IF(VLOOKUP($D113&amp;"-"&amp;$E113,IF($C$4="TEI0181_REV01",CALC_CONN_TEI0181_REV01!$F:$H),3,0)="--",VLOOKUP($D113&amp;"-"&amp;$E113,IF($C$4="TEI0181_REV01",CALC_CONN_TEI0181_REV01!$F:$H),2,0),VLOOKUP($D113&amp;"-"&amp;$E113,IF($C$4="TEI0181_REV01",CALC_CONN_TEI0181_REV01!$F:$H),3,0)),"---")</f>
        <v>---</v>
      </c>
      <c r="H113" s="73" t="str">
        <f>IFERROR(VLOOKUP(G113,IF($C$4="TEI0181_REV01",CALC_CONN_TEI0181_REV01!$G:$T),14,0),"---")</f>
        <v>---</v>
      </c>
      <c r="I113" s="73" t="str">
        <f>IFERROR(VLOOKUP(G113,IF($C$4="TEI0181_REV01",CALC_CONN_TEI0181_REV01!$H:$X),16,0),"---")</f>
        <v>---</v>
      </c>
      <c r="J113" s="72" t="str">
        <f>IFERROR(VLOOKUP(G113,IF($C$4="TEI0181_REV01",CALC_CONN_TEI0181_REV01!$H:$X),17,0),"---")</f>
        <v>---</v>
      </c>
      <c r="K113" s="78" t="str">
        <f>IFERROR(VLOOKUP($D113&amp;"-"&amp;$E113,IF($C$4="TEI0181_REV01",CALC_CONN_TEI0181_REV01!$F:$K,"???"),6,0),"---")</f>
        <v>---</v>
      </c>
    </row>
  </sheetData>
  <autoFilter ref="B5:K7" xr:uid="{00000000-0009-0000-0000-000005000000}"/>
  <mergeCells count="2">
    <mergeCell ref="B2:K3"/>
    <mergeCell ref="C4:K4"/>
  </mergeCells>
  <phoneticPr fontId="31" type="noConversion"/>
  <conditionalFormatting sqref="C6:C113">
    <cfRule type="expression" dxfId="49" priority="39">
      <formula>$I6="---"</formula>
    </cfRule>
  </conditionalFormatting>
  <conditionalFormatting sqref="D1:D4 D6:D113">
    <cfRule type="cellIs" dxfId="48" priority="20" stopIfTrue="1" operator="equal">
      <formula>"J8"</formula>
    </cfRule>
    <cfRule type="cellIs" dxfId="47" priority="21" stopIfTrue="1" operator="equal">
      <formula>"J4"</formula>
    </cfRule>
    <cfRule type="cellIs" dxfId="46" priority="22" stopIfTrue="1" operator="equal">
      <formula>"J10"</formula>
    </cfRule>
    <cfRule type="cellIs" dxfId="45" priority="23" stopIfTrue="1" operator="equal">
      <formula>"J9"</formula>
    </cfRule>
  </conditionalFormatting>
  <conditionalFormatting sqref="D1:D4 D6:D1048576">
    <cfRule type="cellIs" dxfId="44" priority="19" stopIfTrue="1" operator="equal">
      <formula>"J7"</formula>
    </cfRule>
    <cfRule type="cellIs" dxfId="43" priority="12" stopIfTrue="1" operator="equal">
      <formula>"J2"</formula>
    </cfRule>
    <cfRule type="cellIs" dxfId="42" priority="13" stopIfTrue="1" operator="equal">
      <formula>"J3"</formula>
    </cfRule>
    <cfRule type="cellIs" dxfId="41" priority="14" stopIfTrue="1" operator="equal">
      <formula>"J4"</formula>
    </cfRule>
    <cfRule type="cellIs" dxfId="40" priority="15" stopIfTrue="1" operator="equal">
      <formula>"J5"</formula>
    </cfRule>
    <cfRule type="cellIs" dxfId="39" priority="18" stopIfTrue="1" operator="equal">
      <formula>"J6"</formula>
    </cfRule>
    <cfRule type="cellIs" dxfId="38" priority="8" operator="equal">
      <formula>"J19"</formula>
    </cfRule>
    <cfRule type="cellIs" dxfId="37" priority="9" operator="equal">
      <formula>"J12"</formula>
    </cfRule>
    <cfRule type="cellIs" dxfId="36" priority="10" operator="equal">
      <formula>"J11"</formula>
    </cfRule>
    <cfRule type="cellIs" dxfId="35" priority="11" stopIfTrue="1" operator="equal">
      <formula>"J1"</formula>
    </cfRule>
  </conditionalFormatting>
  <conditionalFormatting sqref="D5">
    <cfRule type="cellIs" dxfId="34" priority="6" stopIfTrue="1" operator="equal">
      <formula>"J21"</formula>
    </cfRule>
    <cfRule type="cellIs" dxfId="33" priority="1" stopIfTrue="1" operator="equal">
      <formula>"J6"</formula>
    </cfRule>
    <cfRule type="cellIs" dxfId="32" priority="2" stopIfTrue="1" operator="equal">
      <formula>"J7"</formula>
    </cfRule>
    <cfRule type="cellIs" dxfId="31" priority="3" stopIfTrue="1" operator="equal">
      <formula>"J8"</formula>
    </cfRule>
    <cfRule type="cellIs" dxfId="30" priority="4" stopIfTrue="1" operator="equal">
      <formula>"J4"</formula>
    </cfRule>
    <cfRule type="cellIs" dxfId="29" priority="5" stopIfTrue="1" operator="equal">
      <formula>"J10"</formula>
    </cfRule>
  </conditionalFormatting>
  <conditionalFormatting sqref="E6:E113">
    <cfRule type="expression" dxfId="28" priority="30">
      <formula>ISODD(E6)</formula>
    </cfRule>
    <cfRule type="expression" dxfId="27" priority="31">
      <formula>ISEVEN(E6)</formula>
    </cfRule>
  </conditionalFormatting>
  <conditionalFormatting sqref="I5">
    <cfRule type="containsText" dxfId="26" priority="7" stopIfTrue="1" operator="containsText" text="JB1*">
      <formula>NOT(ISERROR(SEARCH("JB1*",I5)))</formula>
    </cfRule>
  </conditionalFormatting>
  <conditionalFormatting sqref="I6:I113">
    <cfRule type="expression" dxfId="25" priority="24">
      <formula>$I6="--"</formula>
    </cfRule>
    <cfRule type="expression" dxfId="24" priority="25">
      <formula>$I6&lt;&gt;"---"</formula>
    </cfRule>
  </conditionalFormatting>
  <conditionalFormatting sqref="J6:J113">
    <cfRule type="expression" dxfId="23" priority="26">
      <formula>$J6&lt;&gt;"---"</formula>
    </cfRule>
  </conditionalFormatting>
  <conditionalFormatting sqref="K1:K3 K6:K1048576">
    <cfRule type="containsText" dxfId="20" priority="29" stopIfTrue="1" operator="containsText" text="JB1*">
      <formula>NOT(ISERROR(SEARCH("JB1*",K1)))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6" stopIfTrue="1" operator="containsText" id="{7BE540ED-CF39-4172-A05C-6C2EBAB452D0}">
            <xm:f>NOT(ISERROR(SEARCH("C*",J6)))</xm:f>
            <xm:f>"C*"</xm:f>
            <x14:dxf>
              <fill>
                <patternFill patternType="none">
                  <bgColor auto="1"/>
                </patternFill>
              </fill>
            </x14:dxf>
          </x14:cfRule>
          <x14:cfRule type="containsText" priority="37" stopIfTrue="1" operator="containsText" id="{285576DE-EEA5-4687-A2AE-E972890F2F53}">
            <xm:f>NOT(ISERROR(SEARCH("R*",J6)))</xm:f>
            <xm:f>"R*"</xm:f>
            <x14:dxf>
              <fill>
                <patternFill patternType="none">
                  <bgColor auto="1"/>
                </patternFill>
              </fill>
            </x14:dxf>
          </x14:cfRule>
          <xm:sqref>J6:J113</xm:sqref>
        </x14:conditionalFormatting>
        <x14:conditionalFormatting xmlns:xm="http://schemas.microsoft.com/office/excel/2006/main">
          <x14:cfRule type="containsText" priority="40" stopIfTrue="1" operator="containsText" id="{7584B430-6279-4634-973E-E2E20D82C9AC}">
            <xm:f>NOT(ISERROR(SEARCH("JB2*",K6)))</xm:f>
            <xm:f>"JB2*"</xm:f>
            <x14:dxf>
              <font>
                <color auto="1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41" stopIfTrue="1" operator="containsText" id="{43CC5199-D5BC-4BF7-87CD-3C3BE1FD69E4}">
            <xm:f>NOT(ISERROR(SEARCH("JB4*",K6)))</xm:f>
            <xm:f>"JB4*"</xm:f>
            <x14:dxf>
              <font>
                <color auto="1"/>
              </font>
              <fill>
                <patternFill>
                  <bgColor theme="6" tint="0.79998168889431442"/>
                </patternFill>
              </fill>
            </x14:dxf>
          </x14:cfRule>
          <x14:cfRule type="containsText" priority="42" stopIfTrue="1" operator="containsText" id="{4494B353-C45B-4C13-A22B-B581ECC559E7}">
            <xm:f>NOT(ISERROR(SEARCH("JB3*",K6)))</xm:f>
            <xm:f>"JB3*"</xm:f>
            <x14:dxf>
              <font>
                <color auto="1"/>
              </font>
              <fill>
                <patternFill>
                  <bgColor theme="7" tint="0.79998168889431442"/>
                </patternFill>
              </fill>
            </x14:dxf>
          </x14:cfRule>
          <xm:sqref>K6:K113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/>
  <dimension ref="A1:AD7"/>
  <sheetViews>
    <sheetView zoomScaleNormal="100" workbookViewId="0">
      <pane ySplit="5" topLeftCell="A6" activePane="bottomLeft" state="frozen"/>
      <selection activeCell="B1" sqref="B1:B1048576"/>
      <selection pane="bottomLeft" activeCell="A8" sqref="A8:XFD645"/>
    </sheetView>
  </sheetViews>
  <sheetFormatPr baseColWidth="10" defaultColWidth="9.140625" defaultRowHeight="15" outlineLevelCol="1" x14ac:dyDescent="0.25"/>
  <cols>
    <col min="1" max="1" width="3.28515625" style="1" customWidth="1"/>
    <col min="2" max="2" width="10.140625" style="21" customWidth="1"/>
    <col min="3" max="3" width="12.85546875" style="21" customWidth="1"/>
    <col min="4" max="4" width="10.85546875" style="21" customWidth="1"/>
    <col min="5" max="5" width="10.140625" style="21" customWidth="1"/>
    <col min="6" max="6" width="11.7109375" style="21" customWidth="1"/>
    <col min="7" max="7" width="10" style="21" customWidth="1"/>
    <col min="8" max="8" width="21.42578125" style="21" customWidth="1"/>
    <col min="9" max="9" width="21.140625" style="21" bestFit="1" customWidth="1" outlineLevel="1"/>
    <col min="10" max="10" width="13.140625" style="21" customWidth="1" outlineLevel="1"/>
    <col min="11" max="11" width="11.28515625" style="21" bestFit="1" customWidth="1"/>
    <col min="12" max="12" width="23.28515625" style="21" customWidth="1" outlineLevel="1"/>
    <col min="13" max="13" width="22" style="21" bestFit="1" customWidth="1" outlineLevel="1"/>
    <col min="14" max="14" width="17.28515625" style="21" bestFit="1" customWidth="1" outlineLevel="1"/>
    <col min="15" max="15" width="14.5703125" style="21" bestFit="1" customWidth="1" outlineLevel="1"/>
    <col min="16" max="16" width="16.85546875" style="21" customWidth="1"/>
    <col min="17" max="17" width="11.28515625" style="21" bestFit="1" customWidth="1"/>
    <col min="18" max="18" width="24.140625" style="21" bestFit="1" customWidth="1"/>
    <col min="19" max="19" width="21.5703125" style="1" customWidth="1"/>
    <col min="20" max="30" width="9.140625" style="1"/>
    <col min="31" max="1032" width="10.7109375" customWidth="1"/>
  </cols>
  <sheetData>
    <row r="1" spans="2:18" s="1" customFormat="1" x14ac:dyDescent="0.25">
      <c r="B1" s="20"/>
      <c r="C1" s="20"/>
      <c r="D1" s="21"/>
      <c r="E1" s="41"/>
      <c r="F1" s="21"/>
      <c r="G1" s="20"/>
      <c r="H1" s="20"/>
      <c r="I1" s="20"/>
      <c r="J1" s="20"/>
      <c r="K1" s="20"/>
      <c r="L1" s="20"/>
      <c r="N1" s="20"/>
      <c r="O1" s="20"/>
      <c r="P1" s="20"/>
      <c r="Q1" s="20"/>
      <c r="R1" s="20"/>
    </row>
    <row r="2" spans="2:18" x14ac:dyDescent="0.25">
      <c r="B2" s="89" t="s">
        <v>8</v>
      </c>
      <c r="C2" s="89"/>
      <c r="D2" s="89"/>
      <c r="E2" s="90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2:18" x14ac:dyDescent="0.25"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2:18" x14ac:dyDescent="0.25">
      <c r="B4" s="18"/>
      <c r="C4" s="91" t="s">
        <v>34</v>
      </c>
      <c r="D4" s="91"/>
      <c r="E4" s="91"/>
      <c r="F4" s="91"/>
      <c r="G4" s="91"/>
      <c r="H4" s="85">
        <f>'Overview, Notes &amp; Disclaimer'!E17</f>
        <v>0</v>
      </c>
      <c r="I4" s="86"/>
      <c r="J4" s="86"/>
      <c r="K4" s="86"/>
      <c r="L4" s="87"/>
      <c r="M4" s="91">
        <f>'Overview, Notes &amp; Disclaimer'!J17</f>
        <v>0</v>
      </c>
      <c r="N4" s="91"/>
      <c r="O4" s="91"/>
      <c r="P4" s="91"/>
      <c r="Q4" s="91"/>
      <c r="R4" s="91"/>
    </row>
    <row r="5" spans="2:18" x14ac:dyDescent="0.25">
      <c r="B5" s="73" t="s">
        <v>9</v>
      </c>
      <c r="C5" s="19" t="s">
        <v>10</v>
      </c>
      <c r="D5" s="19" t="s">
        <v>11</v>
      </c>
      <c r="E5" s="19" t="s">
        <v>35</v>
      </c>
      <c r="F5" s="19" t="s">
        <v>39</v>
      </c>
      <c r="G5" s="19" t="s">
        <v>40</v>
      </c>
      <c r="H5" s="32" t="s">
        <v>86</v>
      </c>
      <c r="I5" s="19" t="s">
        <v>12</v>
      </c>
      <c r="J5" s="19" t="s">
        <v>102</v>
      </c>
      <c r="K5" s="19" t="s">
        <v>44</v>
      </c>
      <c r="L5" s="19" t="s">
        <v>13</v>
      </c>
      <c r="M5" s="32" t="s">
        <v>86</v>
      </c>
      <c r="N5" s="19" t="s">
        <v>14</v>
      </c>
      <c r="O5" s="19" t="s">
        <v>102</v>
      </c>
      <c r="P5" s="19" t="s">
        <v>15</v>
      </c>
      <c r="Q5" s="19" t="s">
        <v>44</v>
      </c>
      <c r="R5" s="19" t="s">
        <v>16</v>
      </c>
    </row>
    <row r="6" spans="2:18" x14ac:dyDescent="0.25">
      <c r="B6" s="74">
        <v>1</v>
      </c>
      <c r="C6" s="19" t="str">
        <f>IFERROR(INDEX(#REF!,MATCH('B2B Pin Table'!B6,#REF!,0),6),"---")</f>
        <v>---</v>
      </c>
      <c r="D6" s="19" t="str">
        <f>IFERROR(IF((COUNTIF(#REF!,H4)&lt;0),"---",INDEX(#REF!,MATCH('B2B Pin Table'!B6,#REF!,0),2)),"---")</f>
        <v>---</v>
      </c>
      <c r="E6" s="19" t="str">
        <f>IFERROR(IF((COUNTIF(#REF!,H4)&lt;0),"---",INDEX(#REF!,MATCH('B2B Pin Table'!B6,#REF!,0),3)),"---")</f>
        <v>---</v>
      </c>
      <c r="F6" s="19" t="str">
        <f>IFERROR(IF((COUNTIF(#REF!,L4)&lt;0),"---",INDEX(#REF!,MATCH('B2B Pin Table'!B6,#REF!,0),4)),"---")</f>
        <v>---</v>
      </c>
      <c r="G6" s="19" t="str">
        <f>IFERROR(IF((COUNTIF(#REF!,L4)&lt;0),"---",INDEX(#REF!,MATCH('B2B Pin Table'!B6,#REF!,0),5)),"---")</f>
        <v>---</v>
      </c>
      <c r="H6" s="61" t="str">
        <f>IFERROR(IF(VLOOKUP($D6&amp;"-"&amp;$E6,IF($H$4="TEBF0808_REV01",#REF!,IF($H$4="TEBF0808_REV02",#REF!,IF($H$4="TEBF0808_REV03",#REF!,IF($H$4="TEBF0808_REV04",#REF!,IF($H$4="TEBF0808_REV04A",#REF!,IF($H$4="TEBF0808_REV05",#REF!,IF($H$4="TEBT0808_REV01",#REF!))))))),4,0)="--","---",IF($H$4="TEBF0808_REV01",#REF!&amp; " --&gt; " &amp;#REF!&amp; " --&gt; ",IF($H$4="TEBF0808_REV02",#REF!&amp; " --&gt; " &amp;#REF!&amp; " --&gt; ",IF($H$4="TEBF0808_REV03",#REF!&amp; " --&gt; " &amp;#REF!&amp; " --&gt; ",IF($H$4="TEBF0808_REV04",#REF!&amp; " --&gt; " &amp;#REF!&amp; " --&gt; ",IF($H$4="TEBF0808_REV04A",#REF!&amp; " --&gt; " &amp;#REF!&amp; " --&gt; ",IF($H$4="TEBF0808_REV05",#REF!&amp; " --&gt; " &amp;#REF!&amp; " --&gt; ",IF($H$4="TEBT0808_REV01",#REF!&amp; " --&gt; " &amp;#REF!&amp; " --&gt; ")))))))),"---")</f>
        <v>---</v>
      </c>
      <c r="I6" s="19" t="str">
        <f>IFERROR(IF(VLOOKUP($D6&amp;"-"&amp;$E6,IF($H$4="TEBF0808_REV01",#REF!,IF($H$4="TEBF0808_REV02",#REF!,IF($H$4="TEBF0808_REV03",#REF!,IF($H$4="TEBF0808_REV04",#REF!,IF($H$4="TEBF0808_REV04A",#REF!,IF($H$4="TEBF0808_REV05",#REF!,IF($H$4="TEBT0808_REV01",#REF!))))))),3,0)="--",VLOOKUP($D6&amp;"-"&amp;$E6,IF($H$4="TEBF0808_REV01",#REF!,IF($H$4="TEBF0808_REV02",#REF!,IF($H$4="TEBF0808_REV03",#REF!,IF($H$4="TEBF0808_REV04",#REF!,IF($H$4="TEBF0808_REV04A",#REF!,IF($H$4="TEBF0808_REV05",#REF!,IF($H$4="TEBT0808_REV01",#REF!))))))),2,0),VLOOKUP($D6&amp;"-"&amp;$E6,IF($H$4="TEBF0808_REV01",#REF!,IF($H$4="TEBF0808_REV02",#REF!,IF($H$4="TEBF0808_REV03",#REF!,IF($H$4="TEBF0808_REV04",#REF!,IF($H$4="TEBF0808_REV04A",#REF!,IF($H$4="TEBF0808_REV05",#REF!,IF($H$4="TEBT0808_REV01",#REF!))))))),3,0)),"---")</f>
        <v>---</v>
      </c>
      <c r="J6" s="19" t="str">
        <f>IFERROR(VLOOKUP(I6,IF($H$4="TEBF0808_REV01",#REF!,IF($H$4="TEBF0808_REV02",#REF!,IF($H$4="TEBF0808_REV03",#REF!,IF($H$4="TEBF0808_REV04",#REF!,IF($H$4="TEBF0808_REV04A",#REF!,IF($H$4="TEBF0808_REV05",#REF!,IF($H$4="TEBT0808_REV01",#REF!))))))),9,0),"---")</f>
        <v>---</v>
      </c>
      <c r="K6" s="19" t="str">
        <f>IFERROR(VLOOKUP(D6&amp;"-"&amp;E6,IF($H$4="TEBF0808_REV01",#REF!,IF($H$4="TEBF0808_REV02",#REF!,IF($H$4="TEBF0808_REV03",#REF!,IF($H$4="TEBF0808_REV04",#REF!,IF($H$4="TEBF0808_REV04A",#REF!,IF($H$4="TEBF0808_REV05",#REF!,IF($H$4="TEBT0808_REV01",#REF!,"???"))))))),6,0),"---")</f>
        <v>---</v>
      </c>
      <c r="L6" s="19" t="str">
        <f>IFERROR(VLOOKUP(D6&amp;"-"&amp;E6,IF($H$4="TEBF0808_REV01",#REF!,IF($H$4="TEBF0808_REV02",#REF!,IF($H$4="TEBF0808_REV03",#REF!,IF($H$4="TEBF0808_REV04",#REF!,IF($H$4="TEBF0808_REV04A",#REF!,IF($H$4="TEBF0808_REV05",#REF!,IF($H$4="TEBT0808_REV01",#REF!,"???"))))))),9,0),"---")</f>
        <v>---</v>
      </c>
      <c r="M6" s="19" t="str">
        <f>IFERROR(IF(VLOOKUP($F6&amp;"-"&amp;$G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43,0)="--","---",IF($M$4="TE0803_REV01",#REF!&amp; " --&gt; " &amp;#REF!&amp; " --&gt; ",IF($M$4="TE0803_REV02",#REF!&amp; " --&gt; " &amp;#REF!&amp; " --&gt; ",IF($M$4="TE0803_REV03",#REF!&amp; " --&gt; " &amp;#REF!&amp; " --&gt; ",IF($M$4="TE0803_REV04",#REF!&amp; " --&gt; " &amp;#REF!&amp; " --&gt; ",IF($M$4="TE0807_REV01",#REF!&amp; " --&gt; " &amp;#REF!&amp; " --&gt; ",IF($M$4="TE0807_REV02",#REF!&amp; " --&gt; " &amp;#REF!&amp; " --&gt; ",IF($M$4="TE0807_REV03",#REF!&amp; " --&gt; " &amp;#REF!&amp; " --&gt; ",IF($M$4="TE0807_REV04",#REF!&amp; " --&gt; " &amp;#REF!&amp; " --&gt; ",IF($M$4="TE0808_REV01",#REF!&amp; " --&gt; " &amp;#REF!&amp; " --&gt; ",IF($M$4="TE0808_REV02",#REF!&amp; " --&gt; " &amp;#REF!&amp; " --&gt; ",IF($M$4="TE0808_REV03",#REF!&amp; " --&gt; " &amp;#REF!&amp; " --&gt; ",IF($M$4="TE0808_REV04",#REF!&amp; " --&gt; " &amp;#REF!&amp; " --&gt; ",IF($M$4="TE0808_REV05",#REF!&amp; " --&gt; " &amp;#REF!&amp; " --&gt; ")))))))))))))),"---")</f>
        <v>---</v>
      </c>
      <c r="N6" s="19" t="str">
        <f>IFERROR(VLOOKUP(F6&amp;"-"&amp;G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7,0),"---")</f>
        <v>---</v>
      </c>
      <c r="O6" s="19" t="str">
        <f>IFERROR(VLOOKUP(N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2,0),"---")</f>
        <v>---</v>
      </c>
      <c r="P6" s="19" t="str">
        <f>IFERROR(VLOOKUP(F6&amp;"-"&amp;G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3,0),"---")</f>
        <v>---</v>
      </c>
      <c r="Q6" s="19" t="str">
        <f>IFERROR(VLOOKUP(N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4,0),"---")</f>
        <v>---</v>
      </c>
      <c r="R6" s="19" t="str">
        <f>IFERROR(VLOOKUP(F6&amp;"-"&amp;G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4,0),"---")</f>
        <v>---</v>
      </c>
    </row>
    <row r="7" spans="2:18" x14ac:dyDescent="0.25">
      <c r="B7" s="74">
        <v>2</v>
      </c>
      <c r="C7" s="19" t="str">
        <f>IFERROR(INDEX(#REF!,MATCH('B2B Pin Table'!B7,#REF!,0),6),"---")</f>
        <v>---</v>
      </c>
      <c r="D7" s="19" t="str">
        <f>IFERROR(IF((COUNTIF(#REF!,H5)&lt;0),"---",INDEX(#REF!,MATCH('B2B Pin Table'!B7,#REF!,0),2)),"---")</f>
        <v>---</v>
      </c>
      <c r="E7" s="19" t="str">
        <f>IFERROR(IF((COUNTIF(#REF!,H5)&lt;0),"---",INDEX(#REF!,MATCH('B2B Pin Table'!B7,#REF!,0),3)),"---")</f>
        <v>---</v>
      </c>
      <c r="F7" s="19" t="str">
        <f>IFERROR(IF((COUNTIF(#REF!,L5)&lt;0),"---",INDEX(#REF!,MATCH('B2B Pin Table'!B7,#REF!,0),4)),"---")</f>
        <v>---</v>
      </c>
      <c r="G7" s="19" t="str">
        <f>IFERROR(IF((COUNTIF(#REF!,L5)&lt;0),"---",INDEX(#REF!,MATCH('B2B Pin Table'!B7,#REF!,0),5)),"---")</f>
        <v>---</v>
      </c>
      <c r="H7" s="61" t="str">
        <f>IFERROR(IF(VLOOKUP($D7&amp;"-"&amp;$E7,IF($H$4="TEBF0808_REV01",#REF!,IF($H$4="TEBF0808_REV02",#REF!,IF($H$4="TEBF0808_REV03",#REF!,IF($H$4="TEBF0808_REV04",#REF!,IF($H$4="TEBF0808_REV04A",#REF!,IF($H$4="TEBF0808_REV05",#REF!,IF($H$4="TEBT0808_REV01",#REF!))))))),4,0)="--","---",IF($H$4="TEBF0808_REV01",#REF!&amp; " --&gt; " &amp;#REF!&amp; " --&gt; ",IF($H$4="TEBF0808_REV02",#REF!&amp; " --&gt; " &amp;#REF!&amp; " --&gt; ",IF($H$4="TEBF0808_REV03",#REF!&amp; " --&gt; " &amp;#REF!&amp; " --&gt; ",IF($H$4="TEBF0808_REV04",#REF!&amp; " --&gt; " &amp;#REF!&amp; " --&gt; ",IF($H$4="TEBF0808_REV04A",#REF!&amp; " --&gt; " &amp;#REF!&amp; " --&gt; ",IF($H$4="TEBF0808_REV05",#REF!&amp; " --&gt; " &amp;#REF!&amp; " --&gt; ",IF($H$4="TEBT0808_REV01",#REF!&amp; " --&gt; " &amp;#REF!&amp; " --&gt; ")))))))),"---")</f>
        <v>---</v>
      </c>
      <c r="I7" s="19" t="str">
        <f>IFERROR(IF(VLOOKUP($D7&amp;"-"&amp;$E7,IF($H$4="TEBF0808_REV01",#REF!,IF($H$4="TEBF0808_REV02",#REF!,IF($H$4="TEBF0808_REV03",#REF!,IF($H$4="TEBF0808_REV04",#REF!,IF($H$4="TEBF0808_REV04A",#REF!,IF($H$4="TEBF0808_REV05",#REF!,IF($H$4="TEBT0808_REV01",#REF!))))))),3,0)="--",VLOOKUP($D7&amp;"-"&amp;$E7,IF($H$4="TEBF0808_REV01",#REF!,IF($H$4="TEBF0808_REV02",#REF!,IF($H$4="TEBF0808_REV03",#REF!,IF($H$4="TEBF0808_REV04",#REF!,IF($H$4="TEBF0808_REV04A",#REF!,IF($H$4="TEBF0808_REV05",#REF!,IF($H$4="TEBT0808_REV01",#REF!))))))),2,0),VLOOKUP($D7&amp;"-"&amp;$E7,IF($H$4="TEBF0808_REV01",#REF!,IF($H$4="TEBF0808_REV02",#REF!,IF($H$4="TEBF0808_REV03",#REF!,IF($H$4="TEBF0808_REV04",#REF!,IF($H$4="TEBF0808_REV04A",#REF!,IF($H$4="TEBF0808_REV05",#REF!,IF($H$4="TEBT0808_REV01",#REF!))))))),3,0)),"---")</f>
        <v>---</v>
      </c>
      <c r="J7" s="19" t="str">
        <f>IFERROR(VLOOKUP(I7,IF($H$4="TEBF0808_REV01",#REF!,IF($H$4="TEBF0808_REV02",#REF!,IF($H$4="TEBF0808_REV03",#REF!,IF($H$4="TEBF0808_REV04",#REF!,IF($H$4="TEBF0808_REV04A",#REF!,IF($H$4="TEBF0808_REV05",#REF!,IF($H$4="TEBT0808_REV01",#REF!))))))),9,0),"---")</f>
        <v>---</v>
      </c>
      <c r="K7" s="19" t="str">
        <f>IFERROR(VLOOKUP(D7&amp;"-"&amp;E7,IF($H$4="TEBF0808_REV01",#REF!,IF($H$4="TEBF0808_REV02",#REF!,IF($H$4="TEBF0808_REV03",#REF!,IF($H$4="TEBF0808_REV04",#REF!,IF($H$4="TEBF0808_REV04A",#REF!,IF($H$4="TEBF0808_REV05",#REF!,IF($H$4="TEBT0808_REV01",#REF!,"???"))))))),6,0),"---")</f>
        <v>---</v>
      </c>
      <c r="L7" s="19" t="str">
        <f>IFERROR(VLOOKUP(D7&amp;"-"&amp;E7,IF($H$4="TEBF0808_REV01",#REF!,IF($H$4="TEBF0808_REV02",#REF!,IF($H$4="TEBF0808_REV03",#REF!,IF($H$4="TEBF0808_REV04",#REF!,IF($H$4="TEBF0808_REV04A",#REF!,IF($H$4="TEBF0808_REV05",#REF!,IF($H$4="TEBT0808_REV01",#REF!,"???"))))))),9,0),"---")</f>
        <v>---</v>
      </c>
      <c r="M7" s="19" t="str">
        <f>IFERROR(IF(VLOOKUP($F7&amp;"-"&amp;$G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43,0)="--","---",IF($M$4="TE0803_REV01",#REF!&amp; " --&gt; " &amp;#REF!&amp; " --&gt; ",IF($M$4="TE0803_REV02",#REF!&amp; " --&gt; " &amp;#REF!&amp; " --&gt; ",IF($M$4="TE0803_REV03",#REF!&amp; " --&gt; " &amp;#REF!&amp; " --&gt; ",IF($M$4="TE0803_REV04",#REF!&amp; " --&gt; " &amp;#REF!&amp; " --&gt; ",IF($M$4="TE0807_REV01",#REF!&amp; " --&gt; " &amp;#REF!&amp; " --&gt; ",IF($M$4="TE0807_REV02",#REF!&amp; " --&gt; " &amp;#REF!&amp; " --&gt; ",IF($M$4="TE0807_REV03",#REF!&amp; " --&gt; " &amp;#REF!&amp; " --&gt; ",IF($M$4="TE0807_REV04",#REF!&amp; " --&gt; " &amp;#REF!&amp; " --&gt; ",IF($M$4="TE0808_REV01",#REF!&amp; " --&gt; " &amp;#REF!&amp; " --&gt; ",IF($M$4="TE0808_REV02",#REF!&amp; " --&gt; " &amp;#REF!&amp; " --&gt; ",IF($M$4="TE0808_REV03",#REF!&amp; " --&gt; " &amp;#REF!&amp; " --&gt; ",IF($M$4="TE0808_REV04",#REF!&amp; " --&gt; " &amp;#REF!&amp; " --&gt; ",IF($M$4="TE0808_REV05",#REF!&amp; " --&gt; " &amp;#REF!&amp; " --&gt; ")))))))))))))),"---")</f>
        <v>---</v>
      </c>
      <c r="N7" s="19" t="str">
        <f>IFERROR(VLOOKUP(F7&amp;"-"&amp;G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7,0),"---")</f>
        <v>---</v>
      </c>
      <c r="O7" s="19" t="str">
        <f>IFERROR(VLOOKUP(N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2,0),"---")</f>
        <v>---</v>
      </c>
      <c r="P7" s="19" t="str">
        <f>IFERROR(VLOOKUP(F7&amp;"-"&amp;G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3,0),"---")</f>
        <v>---</v>
      </c>
      <c r="Q7" s="19" t="str">
        <f>IFERROR(VLOOKUP(N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4,0),"---")</f>
        <v>---</v>
      </c>
      <c r="R7" s="19" t="str">
        <f>IFERROR(VLOOKUP(F7&amp;"-"&amp;G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4,0),"---")</f>
        <v>---</v>
      </c>
    </row>
  </sheetData>
  <autoFilter ref="B5:R7" xr:uid="{00000000-0009-0000-0000-000006000000}"/>
  <mergeCells count="4">
    <mergeCell ref="B2:R3"/>
    <mergeCell ref="C4:G4"/>
    <mergeCell ref="M4:R4"/>
    <mergeCell ref="H4:L4"/>
  </mergeCells>
  <conditionalFormatting sqref="D1:D1048576">
    <cfRule type="cellIs" dxfId="16" priority="22" operator="equal">
      <formula>"J4"</formula>
    </cfRule>
    <cfRule type="cellIs" dxfId="15" priority="23" operator="equal">
      <formula>"J3"</formula>
    </cfRule>
    <cfRule type="cellIs" dxfId="14" priority="24" operator="equal">
      <formula>"J2"</formula>
    </cfRule>
    <cfRule type="cellIs" dxfId="13" priority="25" operator="equal">
      <formula>"J1"</formula>
    </cfRule>
  </conditionalFormatting>
  <conditionalFormatting sqref="E6:E7">
    <cfRule type="expression" dxfId="12" priority="8">
      <formula>ISODD(E6)</formula>
    </cfRule>
    <cfRule type="expression" dxfId="11" priority="14">
      <formula>ISEVEN(E6)</formula>
    </cfRule>
  </conditionalFormatting>
  <conditionalFormatting sqref="F1:F1048576">
    <cfRule type="cellIs" dxfId="10" priority="3" operator="equal">
      <formula>"J3"</formula>
    </cfRule>
    <cfRule type="cellIs" dxfId="9" priority="4" operator="equal">
      <formula>"J2"</formula>
    </cfRule>
    <cfRule type="cellIs" dxfId="8" priority="5" operator="equal">
      <formula>"J1"</formula>
    </cfRule>
  </conditionalFormatting>
  <conditionalFormatting sqref="F6:F7 D6:D7">
    <cfRule type="expression" dxfId="7" priority="20">
      <formula>$L6="---"</formula>
    </cfRule>
  </conditionalFormatting>
  <conditionalFormatting sqref="F6:F7">
    <cfRule type="expression" dxfId="6" priority="1" stopIfTrue="1">
      <formula>$L6="---"</formula>
    </cfRule>
  </conditionalFormatting>
  <conditionalFormatting sqref="G6:G7">
    <cfRule type="expression" dxfId="5" priority="7">
      <formula>ISODD(G6)</formula>
    </cfRule>
    <cfRule type="expression" dxfId="4" priority="15">
      <formula>ISEVEN(G6)</formula>
    </cfRule>
  </conditionalFormatting>
  <conditionalFormatting sqref="K6:K7">
    <cfRule type="expression" dxfId="3" priority="19">
      <formula>$K6&lt;&gt;"---"</formula>
    </cfRule>
  </conditionalFormatting>
  <conditionalFormatting sqref="P6:P7">
    <cfRule type="expression" dxfId="2" priority="17">
      <formula>$P6="--"</formula>
    </cfRule>
    <cfRule type="expression" dxfId="1" priority="18">
      <formula>$P6&lt;&gt;"---"</formula>
    </cfRule>
  </conditionalFormatting>
  <conditionalFormatting sqref="Q6:Q7">
    <cfRule type="expression" dxfId="0" priority="16">
      <formula>Q6&lt;&gt;"---"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AE82"/>
  <sheetViews>
    <sheetView zoomScale="85" zoomScaleNormal="85" workbookViewId="0"/>
  </sheetViews>
  <sheetFormatPr baseColWidth="10" defaultColWidth="9.140625" defaultRowHeight="15" x14ac:dyDescent="0.25"/>
  <cols>
    <col min="1" max="1" width="9.140625" style="1" customWidth="1"/>
    <col min="2" max="2" width="3.85546875" style="1" customWidth="1"/>
    <col min="3" max="16" width="11.42578125" style="1" customWidth="1"/>
    <col min="17" max="17" width="36.140625" style="1" customWidth="1"/>
    <col min="18" max="19" width="9.140625" style="1" customWidth="1"/>
    <col min="20" max="31" width="9.140625" style="39"/>
    <col min="32" max="16384" width="9.140625" style="34"/>
  </cols>
  <sheetData>
    <row r="1" spans="1:29" ht="15.75" thickBot="1" x14ac:dyDescent="0.3"/>
    <row r="2" spans="1:29" ht="15.75" thickTop="1" x14ac:dyDescent="0.25">
      <c r="A2" s="27"/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3"/>
    </row>
    <row r="3" spans="1:29" ht="21" x14ac:dyDescent="0.35">
      <c r="A3" s="27"/>
      <c r="B3" s="42"/>
      <c r="C3" s="43" t="s">
        <v>0</v>
      </c>
      <c r="R3" s="23"/>
    </row>
    <row r="4" spans="1:29" x14ac:dyDescent="0.25">
      <c r="A4" s="27"/>
      <c r="B4" s="42"/>
      <c r="D4" s="1" t="s">
        <v>43</v>
      </c>
      <c r="R4" s="23"/>
    </row>
    <row r="5" spans="1:29" x14ac:dyDescent="0.25">
      <c r="A5" s="27"/>
      <c r="B5" s="42"/>
      <c r="E5" s="1" t="s">
        <v>66</v>
      </c>
      <c r="R5" s="23"/>
    </row>
    <row r="6" spans="1:29" x14ac:dyDescent="0.25">
      <c r="A6" s="27"/>
      <c r="B6" s="42"/>
      <c r="E6" s="1" t="s">
        <v>67</v>
      </c>
      <c r="R6" s="23"/>
    </row>
    <row r="7" spans="1:29" x14ac:dyDescent="0.25">
      <c r="A7" s="27"/>
      <c r="B7" s="42"/>
      <c r="E7" s="1" t="s">
        <v>69</v>
      </c>
      <c r="R7" s="23"/>
    </row>
    <row r="8" spans="1:29" x14ac:dyDescent="0.25">
      <c r="A8" s="27"/>
      <c r="B8" s="42"/>
      <c r="E8" s="1" t="s">
        <v>121</v>
      </c>
      <c r="R8" s="23"/>
    </row>
    <row r="9" spans="1:29" x14ac:dyDescent="0.25">
      <c r="A9" s="27"/>
      <c r="B9" s="44"/>
      <c r="R9" s="23"/>
    </row>
    <row r="10" spans="1:29" x14ac:dyDescent="0.25">
      <c r="A10" s="27"/>
      <c r="B10" s="44"/>
      <c r="R10" s="23"/>
    </row>
    <row r="11" spans="1:29" ht="21" x14ac:dyDescent="0.35">
      <c r="A11" s="27"/>
      <c r="B11" s="23"/>
      <c r="C11" s="43" t="s">
        <v>1</v>
      </c>
      <c r="R11" s="23"/>
    </row>
    <row r="12" spans="1:29" x14ac:dyDescent="0.25">
      <c r="A12" s="27"/>
      <c r="B12" s="23"/>
      <c r="R12" s="23"/>
    </row>
    <row r="13" spans="1:29" x14ac:dyDescent="0.25">
      <c r="A13" s="27"/>
      <c r="B13" s="23"/>
      <c r="D13" s="1" t="s">
        <v>65</v>
      </c>
      <c r="R13" s="23"/>
    </row>
    <row r="14" spans="1:29" x14ac:dyDescent="0.25">
      <c r="A14" s="27"/>
      <c r="B14" s="23"/>
      <c r="E14" s="1" t="s">
        <v>120</v>
      </c>
      <c r="R14" s="23"/>
      <c r="V14" s="51"/>
      <c r="W14" s="22"/>
      <c r="X14" s="22"/>
      <c r="Y14" s="22"/>
      <c r="Z14" s="22"/>
      <c r="AA14" s="22"/>
      <c r="AB14" s="22"/>
      <c r="AC14" s="22"/>
    </row>
    <row r="15" spans="1:29" x14ac:dyDescent="0.25">
      <c r="A15" s="27"/>
      <c r="B15" s="45"/>
      <c r="R15" s="23"/>
    </row>
    <row r="16" spans="1:29" x14ac:dyDescent="0.25">
      <c r="A16" s="27"/>
      <c r="B16" s="23"/>
      <c r="R16" s="23"/>
    </row>
    <row r="17" spans="1:18" x14ac:dyDescent="0.25">
      <c r="A17" s="27"/>
      <c r="B17" s="23"/>
      <c r="R17" s="23"/>
    </row>
    <row r="18" spans="1:18" x14ac:dyDescent="0.25">
      <c r="A18" s="27"/>
      <c r="B18" s="23"/>
      <c r="R18" s="23"/>
    </row>
    <row r="19" spans="1:18" x14ac:dyDescent="0.25">
      <c r="A19" s="27"/>
      <c r="B19" s="23"/>
      <c r="R19" s="23"/>
    </row>
    <row r="20" spans="1:18" x14ac:dyDescent="0.25">
      <c r="A20" s="27"/>
      <c r="B20" s="23"/>
      <c r="R20" s="23"/>
    </row>
    <row r="21" spans="1:18" x14ac:dyDescent="0.25">
      <c r="A21" s="27"/>
      <c r="B21" s="23"/>
      <c r="R21" s="23"/>
    </row>
    <row r="22" spans="1:18" x14ac:dyDescent="0.25">
      <c r="A22" s="27"/>
      <c r="B22" s="23"/>
      <c r="R22" s="23"/>
    </row>
    <row r="23" spans="1:18" x14ac:dyDescent="0.25">
      <c r="A23" s="27"/>
      <c r="B23" s="23"/>
      <c r="R23" s="23"/>
    </row>
    <row r="24" spans="1:18" x14ac:dyDescent="0.25">
      <c r="A24" s="27"/>
      <c r="B24" s="23"/>
      <c r="E24" s="1" t="s">
        <v>3</v>
      </c>
      <c r="R24" s="23"/>
    </row>
    <row r="25" spans="1:18" x14ac:dyDescent="0.25">
      <c r="A25" s="27"/>
      <c r="B25" s="23"/>
      <c r="D25" s="1" t="s">
        <v>4</v>
      </c>
      <c r="R25" s="23"/>
    </row>
    <row r="26" spans="1:18" x14ac:dyDescent="0.25">
      <c r="A26" s="27"/>
      <c r="B26" s="23"/>
      <c r="E26" s="1" t="s">
        <v>116</v>
      </c>
      <c r="R26" s="23"/>
    </row>
    <row r="27" spans="1:18" x14ac:dyDescent="0.25">
      <c r="A27" s="27"/>
      <c r="B27" s="23"/>
      <c r="F27" s="1" t="s">
        <v>58</v>
      </c>
      <c r="R27" s="23"/>
    </row>
    <row r="28" spans="1:18" x14ac:dyDescent="0.25">
      <c r="A28" s="27"/>
      <c r="B28" s="23"/>
      <c r="F28" s="1" t="s">
        <v>117</v>
      </c>
      <c r="R28" s="23"/>
    </row>
    <row r="29" spans="1:18" x14ac:dyDescent="0.25">
      <c r="A29" s="27"/>
      <c r="B29" s="23"/>
      <c r="F29" s="1" t="s">
        <v>129</v>
      </c>
      <c r="R29" s="23"/>
    </row>
    <row r="30" spans="1:18" x14ac:dyDescent="0.25">
      <c r="A30" s="27"/>
      <c r="B30" s="23"/>
      <c r="F30" s="1" t="s">
        <v>124</v>
      </c>
      <c r="R30" s="23"/>
    </row>
    <row r="31" spans="1:18" x14ac:dyDescent="0.25">
      <c r="A31" s="27"/>
      <c r="B31" s="23"/>
      <c r="F31" s="1" t="s">
        <v>125</v>
      </c>
      <c r="R31" s="23"/>
    </row>
    <row r="32" spans="1:18" x14ac:dyDescent="0.25">
      <c r="A32" s="27"/>
      <c r="F32" s="46" t="s">
        <v>126</v>
      </c>
      <c r="R32" s="23"/>
    </row>
    <row r="33" spans="1:31" x14ac:dyDescent="0.25">
      <c r="A33" s="27"/>
      <c r="F33" s="46" t="s">
        <v>127</v>
      </c>
      <c r="R33" s="23"/>
    </row>
    <row r="34" spans="1:31" x14ac:dyDescent="0.25">
      <c r="A34" s="27"/>
      <c r="B34" s="23"/>
      <c r="F34" s="46" t="s">
        <v>130</v>
      </c>
      <c r="R34" s="23"/>
    </row>
    <row r="35" spans="1:31" x14ac:dyDescent="0.25">
      <c r="A35" s="27"/>
      <c r="B35" s="23"/>
      <c r="F35" s="1" t="s">
        <v>128</v>
      </c>
      <c r="R35" s="23"/>
    </row>
    <row r="36" spans="1:31" x14ac:dyDescent="0.25">
      <c r="A36" s="27"/>
      <c r="B36" s="23"/>
      <c r="F36" s="46" t="s">
        <v>131</v>
      </c>
      <c r="R36" s="23"/>
    </row>
    <row r="37" spans="1:31" x14ac:dyDescent="0.25">
      <c r="A37" s="27"/>
      <c r="B37" s="23"/>
      <c r="R37" s="23"/>
    </row>
    <row r="38" spans="1:31" s="1" customFormat="1" x14ac:dyDescent="0.25">
      <c r="A38" s="27"/>
      <c r="B38" s="23"/>
      <c r="E38" s="1" t="s">
        <v>63</v>
      </c>
      <c r="R38" s="23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48"/>
      <c r="AE38" s="48"/>
    </row>
    <row r="39" spans="1:31" s="1" customFormat="1" x14ac:dyDescent="0.25">
      <c r="A39" s="27"/>
      <c r="B39" s="23"/>
      <c r="F39" s="47" t="s">
        <v>53</v>
      </c>
      <c r="G39" s="47"/>
      <c r="H39" s="47"/>
      <c r="I39" s="47"/>
      <c r="J39" s="47"/>
      <c r="K39" s="47"/>
      <c r="L39" s="47"/>
      <c r="R39" s="23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48"/>
      <c r="AE39" s="48"/>
    </row>
    <row r="40" spans="1:31" s="1" customFormat="1" x14ac:dyDescent="0.25">
      <c r="A40" s="27"/>
      <c r="B40" s="23"/>
      <c r="F40" s="47" t="s">
        <v>55</v>
      </c>
      <c r="G40" s="47"/>
      <c r="H40" s="47"/>
      <c r="I40" s="47"/>
      <c r="J40" s="47"/>
      <c r="K40" s="47"/>
      <c r="L40" s="47"/>
      <c r="R40" s="23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48"/>
      <c r="AE40" s="48"/>
    </row>
    <row r="41" spans="1:31" s="1" customFormat="1" x14ac:dyDescent="0.25">
      <c r="A41" s="27"/>
      <c r="B41" s="23"/>
      <c r="F41" s="47" t="s">
        <v>52</v>
      </c>
      <c r="G41" s="47"/>
      <c r="H41" s="47"/>
      <c r="I41" s="47"/>
      <c r="J41" s="47"/>
      <c r="K41" s="47"/>
      <c r="L41" s="47"/>
      <c r="R41" s="23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48"/>
      <c r="AE41" s="48"/>
    </row>
    <row r="42" spans="1:31" s="1" customFormat="1" x14ac:dyDescent="0.25">
      <c r="A42" s="27"/>
      <c r="B42" s="23"/>
      <c r="F42" s="47"/>
      <c r="G42" s="47"/>
      <c r="H42" s="47"/>
      <c r="I42" s="47"/>
      <c r="J42" s="47"/>
      <c r="K42" s="47"/>
      <c r="L42" s="47"/>
      <c r="R42" s="23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48"/>
      <c r="AE42" s="48"/>
    </row>
    <row r="43" spans="1:31" s="1" customFormat="1" x14ac:dyDescent="0.25">
      <c r="A43" s="27"/>
      <c r="B43" s="23"/>
      <c r="R43" s="23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48"/>
      <c r="AE43" s="48"/>
    </row>
    <row r="44" spans="1:31" s="1" customFormat="1" x14ac:dyDescent="0.25">
      <c r="A44" s="27"/>
      <c r="B44" s="23"/>
      <c r="R44" s="2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48"/>
      <c r="AE44" s="48"/>
    </row>
    <row r="45" spans="1:31" s="1" customFormat="1" x14ac:dyDescent="0.25">
      <c r="A45" s="27"/>
      <c r="B45" s="23"/>
      <c r="R45" s="23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48"/>
      <c r="AE45" s="48"/>
    </row>
    <row r="46" spans="1:31" s="1" customFormat="1" x14ac:dyDescent="0.25">
      <c r="A46" s="27"/>
      <c r="B46" s="23"/>
      <c r="R46" s="23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48"/>
      <c r="AE46" s="48"/>
    </row>
    <row r="47" spans="1:31" s="1" customFormat="1" x14ac:dyDescent="0.25">
      <c r="A47" s="27"/>
      <c r="B47" s="23"/>
      <c r="R47" s="23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48"/>
      <c r="AE47" s="48"/>
    </row>
    <row r="48" spans="1:31" s="1" customFormat="1" x14ac:dyDescent="0.25">
      <c r="A48" s="27"/>
      <c r="B48" s="23"/>
      <c r="R48" s="23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48"/>
      <c r="AE48" s="48"/>
    </row>
    <row r="49" spans="1:31" s="1" customFormat="1" x14ac:dyDescent="0.25">
      <c r="A49" s="27"/>
      <c r="B49" s="23"/>
      <c r="R49" s="23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48"/>
      <c r="AE49" s="48"/>
    </row>
    <row r="50" spans="1:31" s="1" customFormat="1" x14ac:dyDescent="0.25">
      <c r="A50" s="27"/>
      <c r="B50" s="23"/>
      <c r="R50" s="23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48"/>
      <c r="AE50" s="48"/>
    </row>
    <row r="51" spans="1:31" s="1" customFormat="1" x14ac:dyDescent="0.25">
      <c r="A51" s="27"/>
      <c r="B51" s="23"/>
      <c r="R51" s="23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48"/>
      <c r="AE51" s="48"/>
    </row>
    <row r="52" spans="1:31" s="1" customFormat="1" x14ac:dyDescent="0.25">
      <c r="A52" s="27"/>
      <c r="B52" s="23"/>
      <c r="D52" s="1" t="s">
        <v>73</v>
      </c>
      <c r="R52" s="23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48"/>
      <c r="AE52" s="48"/>
    </row>
    <row r="53" spans="1:31" s="1" customFormat="1" x14ac:dyDescent="0.25">
      <c r="A53" s="27"/>
      <c r="B53" s="23"/>
      <c r="E53" s="1" t="s">
        <v>112</v>
      </c>
      <c r="F53" s="34"/>
      <c r="R53" s="23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48"/>
      <c r="AE53" s="48"/>
    </row>
    <row r="54" spans="1:31" s="1" customFormat="1" x14ac:dyDescent="0.25">
      <c r="A54" s="27"/>
      <c r="B54" s="23"/>
      <c r="D54" s="48"/>
      <c r="E54" s="48" t="s">
        <v>113</v>
      </c>
      <c r="F54" s="39"/>
      <c r="R54" s="23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48"/>
      <c r="AE54" s="48"/>
    </row>
    <row r="55" spans="1:31" s="1" customFormat="1" x14ac:dyDescent="0.25">
      <c r="A55" s="27"/>
      <c r="B55" s="23"/>
      <c r="D55" s="48"/>
      <c r="E55" s="39"/>
      <c r="F55" s="48" t="s">
        <v>114</v>
      </c>
      <c r="R55" s="23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48"/>
      <c r="AE55" s="48"/>
    </row>
    <row r="56" spans="1:31" s="1" customFormat="1" x14ac:dyDescent="0.25">
      <c r="A56" s="27"/>
      <c r="B56" s="23"/>
      <c r="D56" s="48"/>
      <c r="E56" s="39"/>
      <c r="F56" s="48" t="s">
        <v>115</v>
      </c>
      <c r="R56" s="23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48"/>
      <c r="AE56" s="48"/>
    </row>
    <row r="57" spans="1:31" s="1" customFormat="1" x14ac:dyDescent="0.25">
      <c r="A57" s="27"/>
      <c r="B57" s="23"/>
      <c r="R57" s="23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48"/>
      <c r="AE57" s="48"/>
    </row>
    <row r="58" spans="1:31" s="1" customFormat="1" x14ac:dyDescent="0.25">
      <c r="A58" s="27"/>
      <c r="B58" s="23"/>
      <c r="R58" s="23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48"/>
      <c r="AE58" s="48"/>
    </row>
    <row r="59" spans="1:31" s="1" customFormat="1" x14ac:dyDescent="0.25">
      <c r="A59" s="27"/>
      <c r="B59" s="23"/>
      <c r="R59" s="23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48"/>
      <c r="AE59" s="48"/>
    </row>
    <row r="60" spans="1:31" s="1" customFormat="1" x14ac:dyDescent="0.25">
      <c r="A60" s="27"/>
      <c r="B60" s="23"/>
      <c r="R60" s="23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48"/>
      <c r="AE60" s="48"/>
    </row>
    <row r="61" spans="1:31" s="1" customFormat="1" x14ac:dyDescent="0.25">
      <c r="A61" s="27"/>
      <c r="B61" s="23"/>
      <c r="R61" s="23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48"/>
      <c r="AE61" s="48"/>
    </row>
    <row r="62" spans="1:31" s="1" customFormat="1" x14ac:dyDescent="0.25">
      <c r="A62" s="27"/>
      <c r="B62" s="23"/>
      <c r="R62" s="23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48"/>
      <c r="AE62" s="48"/>
    </row>
    <row r="63" spans="1:31" s="1" customFormat="1" x14ac:dyDescent="0.25">
      <c r="A63" s="27"/>
      <c r="B63" s="23"/>
      <c r="R63" s="23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48"/>
      <c r="AE63" s="48"/>
    </row>
    <row r="64" spans="1:31" s="1" customFormat="1" x14ac:dyDescent="0.25">
      <c r="A64" s="27"/>
      <c r="B64" s="23"/>
      <c r="R64" s="23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48"/>
      <c r="AE64" s="48"/>
    </row>
    <row r="65" spans="1:31" s="1" customFormat="1" x14ac:dyDescent="0.25">
      <c r="A65" s="27"/>
      <c r="B65" s="23"/>
      <c r="R65" s="23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48"/>
      <c r="AE65" s="48"/>
    </row>
    <row r="66" spans="1:31" s="1" customFormat="1" x14ac:dyDescent="0.25">
      <c r="A66" s="27"/>
      <c r="B66" s="23"/>
      <c r="R66" s="23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48"/>
      <c r="AE66" s="48"/>
    </row>
    <row r="67" spans="1:31" s="1" customFormat="1" x14ac:dyDescent="0.25">
      <c r="A67" s="27"/>
      <c r="B67" s="23"/>
      <c r="R67" s="23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48"/>
      <c r="AE67" s="48"/>
    </row>
    <row r="68" spans="1:31" s="1" customFormat="1" x14ac:dyDescent="0.25">
      <c r="A68" s="27"/>
      <c r="B68" s="23"/>
      <c r="R68" s="23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48"/>
      <c r="AE68" s="48"/>
    </row>
    <row r="69" spans="1:31" s="1" customFormat="1" x14ac:dyDescent="0.25">
      <c r="A69" s="27"/>
      <c r="B69" s="42"/>
      <c r="R69" s="23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48"/>
      <c r="AE69" s="48"/>
    </row>
    <row r="70" spans="1:31" s="1" customFormat="1" x14ac:dyDescent="0.25">
      <c r="A70" s="27"/>
      <c r="B70" s="44"/>
      <c r="R70" s="23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48"/>
      <c r="AE70" s="48"/>
    </row>
    <row r="71" spans="1:31" s="1" customFormat="1" x14ac:dyDescent="0.25">
      <c r="A71" s="27"/>
      <c r="B71" s="44"/>
      <c r="R71" s="23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48"/>
      <c r="AE71" s="48"/>
    </row>
    <row r="72" spans="1:31" s="1" customFormat="1" x14ac:dyDescent="0.25">
      <c r="A72" s="27"/>
      <c r="B72" s="44"/>
      <c r="D72" s="1" t="s">
        <v>74</v>
      </c>
      <c r="R72" s="23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48"/>
      <c r="AE72" s="48"/>
    </row>
    <row r="73" spans="1:31" s="1" customFormat="1" x14ac:dyDescent="0.25">
      <c r="A73" s="27"/>
      <c r="B73" s="44"/>
      <c r="E73" s="1" t="s">
        <v>6</v>
      </c>
      <c r="R73" s="23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48"/>
      <c r="AE73" s="48"/>
    </row>
    <row r="74" spans="1:31" s="1" customFormat="1" x14ac:dyDescent="0.25">
      <c r="A74" s="27"/>
      <c r="B74" s="44"/>
      <c r="R74" s="23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48"/>
      <c r="AE74" s="48"/>
    </row>
    <row r="75" spans="1:31" s="1" customFormat="1" x14ac:dyDescent="0.25">
      <c r="B75" s="23"/>
      <c r="R75" s="23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48"/>
      <c r="AE75" s="48"/>
    </row>
    <row r="76" spans="1:31" s="1" customFormat="1" x14ac:dyDescent="0.25">
      <c r="B76" s="23"/>
      <c r="R76" s="23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48"/>
      <c r="AE76" s="48"/>
    </row>
    <row r="77" spans="1:31" s="1" customFormat="1" x14ac:dyDescent="0.25">
      <c r="B77" s="23"/>
      <c r="R77" s="23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48"/>
      <c r="AE77" s="48"/>
    </row>
    <row r="78" spans="1:31" s="1" customFormat="1" x14ac:dyDescent="0.25">
      <c r="B78" s="23"/>
      <c r="R78" s="23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48"/>
      <c r="AE78" s="48"/>
    </row>
    <row r="79" spans="1:31" s="1" customFormat="1" x14ac:dyDescent="0.25">
      <c r="B79" s="23"/>
      <c r="R79" s="23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48"/>
      <c r="AE79" s="48"/>
    </row>
    <row r="80" spans="1:31" s="1" customFormat="1" x14ac:dyDescent="0.25">
      <c r="B80" s="23"/>
      <c r="R80" s="23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48"/>
      <c r="AE80" s="48"/>
    </row>
    <row r="81" spans="2:31" s="1" customFormat="1" ht="15.75" thickBot="1" x14ac:dyDescent="0.3">
      <c r="B81" s="2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3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48"/>
      <c r="AE81" s="48"/>
    </row>
    <row r="82" spans="2:31" s="1" customFormat="1" ht="15.75" thickTop="1" x14ac:dyDescent="0.25"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48"/>
      <c r="AE82" s="48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A1:AE82"/>
  <sheetViews>
    <sheetView zoomScale="85" zoomScaleNormal="85" workbookViewId="0">
      <selection activeCell="E8" sqref="E8"/>
    </sheetView>
  </sheetViews>
  <sheetFormatPr baseColWidth="10" defaultColWidth="9.140625" defaultRowHeight="15" x14ac:dyDescent="0.25"/>
  <cols>
    <col min="1" max="1" width="9.140625" style="1" customWidth="1"/>
    <col min="2" max="2" width="3.85546875" style="1" customWidth="1"/>
    <col min="3" max="16" width="11.42578125" style="1" customWidth="1"/>
    <col min="17" max="17" width="36.140625" style="1" customWidth="1"/>
    <col min="18" max="19" width="9.140625" style="1" customWidth="1"/>
    <col min="20" max="31" width="9.140625" style="39"/>
    <col min="32" max="16384" width="9.140625" style="34"/>
  </cols>
  <sheetData>
    <row r="1" spans="1:29" ht="15.75" thickBot="1" x14ac:dyDescent="0.3"/>
    <row r="2" spans="1:29" ht="15.75" thickTop="1" x14ac:dyDescent="0.25">
      <c r="A2" s="27"/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3"/>
    </row>
    <row r="3" spans="1:29" ht="21" x14ac:dyDescent="0.35">
      <c r="A3" s="27"/>
      <c r="B3" s="42"/>
      <c r="C3" s="43" t="s">
        <v>0</v>
      </c>
      <c r="R3" s="23"/>
    </row>
    <row r="4" spans="1:29" x14ac:dyDescent="0.25">
      <c r="A4" s="27"/>
      <c r="B4" s="42"/>
      <c r="D4" s="1" t="s">
        <v>43</v>
      </c>
      <c r="R4" s="23"/>
    </row>
    <row r="5" spans="1:29" x14ac:dyDescent="0.25">
      <c r="A5" s="27"/>
      <c r="B5" s="42"/>
      <c r="E5" s="1" t="s">
        <v>66</v>
      </c>
      <c r="R5" s="23"/>
    </row>
    <row r="6" spans="1:29" x14ac:dyDescent="0.25">
      <c r="A6" s="27"/>
      <c r="B6" s="42"/>
      <c r="E6" s="1" t="s">
        <v>67</v>
      </c>
      <c r="R6" s="23"/>
    </row>
    <row r="7" spans="1:29" x14ac:dyDescent="0.25">
      <c r="A7" s="27"/>
      <c r="B7" s="42"/>
      <c r="E7" s="1" t="s">
        <v>69</v>
      </c>
      <c r="R7" s="23"/>
    </row>
    <row r="8" spans="1:29" x14ac:dyDescent="0.25">
      <c r="A8" s="27"/>
      <c r="B8" s="42"/>
      <c r="E8" s="1" t="s">
        <v>121</v>
      </c>
      <c r="R8" s="23"/>
    </row>
    <row r="9" spans="1:29" x14ac:dyDescent="0.25">
      <c r="A9" s="27"/>
      <c r="B9" s="44"/>
      <c r="R9" s="23"/>
    </row>
    <row r="10" spans="1:29" x14ac:dyDescent="0.25">
      <c r="A10" s="27"/>
      <c r="B10" s="44"/>
      <c r="R10" s="23"/>
    </row>
    <row r="11" spans="1:29" ht="21" x14ac:dyDescent="0.35">
      <c r="A11" s="27"/>
      <c r="B11" s="23"/>
      <c r="C11" s="43" t="s">
        <v>1</v>
      </c>
      <c r="R11" s="23"/>
    </row>
    <row r="12" spans="1:29" x14ac:dyDescent="0.25">
      <c r="A12" s="27"/>
      <c r="B12" s="23"/>
      <c r="R12" s="23"/>
    </row>
    <row r="13" spans="1:29" x14ac:dyDescent="0.25">
      <c r="A13" s="27"/>
      <c r="B13" s="23"/>
      <c r="D13" s="1" t="s">
        <v>65</v>
      </c>
      <c r="R13" s="23"/>
    </row>
    <row r="14" spans="1:29" x14ac:dyDescent="0.25">
      <c r="A14" s="27"/>
      <c r="B14" s="23"/>
      <c r="E14" s="1" t="s">
        <v>120</v>
      </c>
      <c r="R14" s="23"/>
      <c r="V14" s="51"/>
      <c r="W14" s="22"/>
      <c r="X14" s="22"/>
      <c r="Y14" s="22"/>
      <c r="Z14" s="22"/>
      <c r="AA14" s="22"/>
      <c r="AB14" s="22"/>
      <c r="AC14" s="22"/>
    </row>
    <row r="15" spans="1:29" x14ac:dyDescent="0.25">
      <c r="A15" s="27"/>
      <c r="B15" s="45"/>
      <c r="R15" s="23"/>
    </row>
    <row r="16" spans="1:29" x14ac:dyDescent="0.25">
      <c r="A16" s="27"/>
      <c r="B16" s="23"/>
      <c r="R16" s="23"/>
    </row>
    <row r="17" spans="1:18" x14ac:dyDescent="0.25">
      <c r="A17" s="27"/>
      <c r="B17" s="23"/>
      <c r="R17" s="23"/>
    </row>
    <row r="18" spans="1:18" x14ac:dyDescent="0.25">
      <c r="A18" s="27"/>
      <c r="B18" s="23"/>
      <c r="R18" s="23"/>
    </row>
    <row r="19" spans="1:18" x14ac:dyDescent="0.25">
      <c r="A19" s="27"/>
      <c r="B19" s="23"/>
      <c r="R19" s="23"/>
    </row>
    <row r="20" spans="1:18" x14ac:dyDescent="0.25">
      <c r="A20" s="27"/>
      <c r="B20" s="23"/>
      <c r="R20" s="23"/>
    </row>
    <row r="21" spans="1:18" x14ac:dyDescent="0.25">
      <c r="A21" s="27"/>
      <c r="B21" s="23"/>
      <c r="R21" s="23"/>
    </row>
    <row r="22" spans="1:18" x14ac:dyDescent="0.25">
      <c r="A22" s="27"/>
      <c r="B22" s="23"/>
      <c r="R22" s="23"/>
    </row>
    <row r="23" spans="1:18" x14ac:dyDescent="0.25">
      <c r="A23" s="27"/>
      <c r="B23" s="23"/>
      <c r="R23" s="23"/>
    </row>
    <row r="24" spans="1:18" x14ac:dyDescent="0.25">
      <c r="A24" s="27"/>
      <c r="B24" s="23"/>
      <c r="E24" s="1" t="s">
        <v>3</v>
      </c>
      <c r="R24" s="23"/>
    </row>
    <row r="25" spans="1:18" x14ac:dyDescent="0.25">
      <c r="A25" s="27"/>
      <c r="B25" s="23"/>
      <c r="D25" s="1" t="s">
        <v>4</v>
      </c>
      <c r="R25" s="23"/>
    </row>
    <row r="26" spans="1:18" x14ac:dyDescent="0.25">
      <c r="A26" s="27"/>
      <c r="B26" s="23"/>
      <c r="E26" s="1" t="s">
        <v>156</v>
      </c>
      <c r="R26" s="23"/>
    </row>
    <row r="27" spans="1:18" x14ac:dyDescent="0.25">
      <c r="A27" s="27"/>
      <c r="B27" s="23"/>
      <c r="F27" s="1" t="s">
        <v>58</v>
      </c>
      <c r="R27" s="23"/>
    </row>
    <row r="28" spans="1:18" x14ac:dyDescent="0.25">
      <c r="A28" s="27"/>
      <c r="B28" s="23"/>
      <c r="F28" s="1" t="s">
        <v>157</v>
      </c>
      <c r="R28" s="23"/>
    </row>
    <row r="29" spans="1:18" x14ac:dyDescent="0.25">
      <c r="A29" s="27"/>
      <c r="B29" s="23"/>
      <c r="F29" s="1" t="s">
        <v>158</v>
      </c>
      <c r="R29" s="23"/>
    </row>
    <row r="30" spans="1:18" x14ac:dyDescent="0.25">
      <c r="A30" s="27"/>
      <c r="B30" s="23"/>
      <c r="F30" s="1" t="s">
        <v>77</v>
      </c>
      <c r="R30" s="23"/>
    </row>
    <row r="31" spans="1:18" x14ac:dyDescent="0.25">
      <c r="A31" s="27"/>
      <c r="B31" s="23"/>
      <c r="F31" s="46" t="s">
        <v>159</v>
      </c>
      <c r="R31" s="23"/>
    </row>
    <row r="32" spans="1:18" x14ac:dyDescent="0.25">
      <c r="A32" s="27"/>
      <c r="F32" s="46" t="s">
        <v>160</v>
      </c>
      <c r="R32" s="23"/>
    </row>
    <row r="33" spans="1:31" x14ac:dyDescent="0.25">
      <c r="A33" s="27"/>
      <c r="F33" s="46" t="s">
        <v>161</v>
      </c>
      <c r="R33" s="23"/>
    </row>
    <row r="34" spans="1:31" x14ac:dyDescent="0.25">
      <c r="A34" s="27"/>
      <c r="B34" s="23"/>
      <c r="F34" s="1" t="s">
        <v>162</v>
      </c>
      <c r="R34" s="23"/>
    </row>
    <row r="35" spans="1:31" x14ac:dyDescent="0.25">
      <c r="A35" s="27"/>
      <c r="B35" s="23"/>
      <c r="F35" s="46" t="s">
        <v>163</v>
      </c>
      <c r="R35" s="23"/>
    </row>
    <row r="36" spans="1:31" x14ac:dyDescent="0.25">
      <c r="A36" s="27"/>
      <c r="B36" s="23"/>
      <c r="R36" s="23"/>
    </row>
    <row r="37" spans="1:31" x14ac:dyDescent="0.25">
      <c r="A37" s="27"/>
      <c r="B37" s="23"/>
      <c r="R37" s="23"/>
    </row>
    <row r="38" spans="1:31" s="1" customFormat="1" x14ac:dyDescent="0.25">
      <c r="A38" s="27"/>
      <c r="B38" s="23"/>
      <c r="E38" s="1" t="s">
        <v>63</v>
      </c>
      <c r="R38" s="23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48"/>
      <c r="AE38" s="48"/>
    </row>
    <row r="39" spans="1:31" s="1" customFormat="1" x14ac:dyDescent="0.25">
      <c r="A39" s="27"/>
      <c r="B39" s="23"/>
      <c r="F39" s="47" t="s">
        <v>53</v>
      </c>
      <c r="G39" s="47"/>
      <c r="H39" s="47"/>
      <c r="I39" s="47"/>
      <c r="J39" s="47"/>
      <c r="K39" s="47"/>
      <c r="L39" s="47"/>
      <c r="R39" s="23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48"/>
      <c r="AE39" s="48"/>
    </row>
    <row r="40" spans="1:31" s="1" customFormat="1" x14ac:dyDescent="0.25">
      <c r="A40" s="27"/>
      <c r="B40" s="23"/>
      <c r="F40" s="47" t="s">
        <v>55</v>
      </c>
      <c r="G40" s="47"/>
      <c r="H40" s="47"/>
      <c r="I40" s="47"/>
      <c r="J40" s="47"/>
      <c r="K40" s="47"/>
      <c r="L40" s="47"/>
      <c r="R40" s="23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48"/>
      <c r="AE40" s="48"/>
    </row>
    <row r="41" spans="1:31" s="1" customFormat="1" x14ac:dyDescent="0.25">
      <c r="A41" s="27"/>
      <c r="B41" s="23"/>
      <c r="F41" s="47" t="s">
        <v>52</v>
      </c>
      <c r="G41" s="47"/>
      <c r="H41" s="47"/>
      <c r="I41" s="47"/>
      <c r="J41" s="47"/>
      <c r="K41" s="47"/>
      <c r="L41" s="47"/>
      <c r="R41" s="23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48"/>
      <c r="AE41" s="48"/>
    </row>
    <row r="42" spans="1:31" s="1" customFormat="1" x14ac:dyDescent="0.25">
      <c r="A42" s="27"/>
      <c r="B42" s="23"/>
      <c r="F42" s="47"/>
      <c r="G42" s="47"/>
      <c r="H42" s="47"/>
      <c r="I42" s="47"/>
      <c r="J42" s="47"/>
      <c r="K42" s="47"/>
      <c r="L42" s="47"/>
      <c r="R42" s="23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48"/>
      <c r="AE42" s="48"/>
    </row>
    <row r="43" spans="1:31" s="1" customFormat="1" x14ac:dyDescent="0.25">
      <c r="A43" s="27"/>
      <c r="B43" s="23"/>
      <c r="R43" s="23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48"/>
      <c r="AE43" s="48"/>
    </row>
    <row r="44" spans="1:31" s="1" customFormat="1" x14ac:dyDescent="0.25">
      <c r="A44" s="27"/>
      <c r="B44" s="23"/>
      <c r="R44" s="2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48"/>
      <c r="AE44" s="48"/>
    </row>
    <row r="45" spans="1:31" s="1" customFormat="1" x14ac:dyDescent="0.25">
      <c r="A45" s="27"/>
      <c r="B45" s="23"/>
      <c r="R45" s="23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48"/>
      <c r="AE45" s="48"/>
    </row>
    <row r="46" spans="1:31" s="1" customFormat="1" x14ac:dyDescent="0.25">
      <c r="A46" s="27"/>
      <c r="B46" s="23"/>
      <c r="R46" s="23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48"/>
      <c r="AE46" s="48"/>
    </row>
    <row r="47" spans="1:31" s="1" customFormat="1" x14ac:dyDescent="0.25">
      <c r="A47" s="27"/>
      <c r="B47" s="23"/>
      <c r="R47" s="23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48"/>
      <c r="AE47" s="48"/>
    </row>
    <row r="48" spans="1:31" s="1" customFormat="1" x14ac:dyDescent="0.25">
      <c r="A48" s="27"/>
      <c r="B48" s="23"/>
      <c r="R48" s="23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48"/>
      <c r="AE48" s="48"/>
    </row>
    <row r="49" spans="1:31" s="1" customFormat="1" x14ac:dyDescent="0.25">
      <c r="A49" s="27"/>
      <c r="B49" s="23"/>
      <c r="R49" s="23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48"/>
      <c r="AE49" s="48"/>
    </row>
    <row r="50" spans="1:31" s="1" customFormat="1" x14ac:dyDescent="0.25">
      <c r="A50" s="27"/>
      <c r="B50" s="23"/>
      <c r="R50" s="23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48"/>
      <c r="AE50" s="48"/>
    </row>
    <row r="51" spans="1:31" s="1" customFormat="1" x14ac:dyDescent="0.25">
      <c r="A51" s="27"/>
      <c r="B51" s="23"/>
      <c r="R51" s="23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48"/>
      <c r="AE51" s="48"/>
    </row>
    <row r="52" spans="1:31" s="1" customFormat="1" x14ac:dyDescent="0.25">
      <c r="A52" s="27"/>
      <c r="B52" s="23"/>
      <c r="D52" s="1" t="s">
        <v>73</v>
      </c>
      <c r="R52" s="23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48"/>
      <c r="AE52" s="48"/>
    </row>
    <row r="53" spans="1:31" s="1" customFormat="1" x14ac:dyDescent="0.25">
      <c r="A53" s="27"/>
      <c r="B53" s="23"/>
      <c r="E53" s="1" t="s">
        <v>112</v>
      </c>
      <c r="F53" s="34"/>
      <c r="R53" s="23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48"/>
      <c r="AE53" s="48"/>
    </row>
    <row r="54" spans="1:31" s="1" customFormat="1" x14ac:dyDescent="0.25">
      <c r="A54" s="27"/>
      <c r="B54" s="23"/>
      <c r="D54" s="48"/>
      <c r="E54" s="48" t="s">
        <v>164</v>
      </c>
      <c r="F54" s="39"/>
      <c r="R54" s="23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48"/>
      <c r="AE54" s="48"/>
    </row>
    <row r="55" spans="1:31" s="1" customFormat="1" x14ac:dyDescent="0.25">
      <c r="A55" s="27"/>
      <c r="B55" s="23"/>
      <c r="D55" s="48"/>
      <c r="E55" s="39"/>
      <c r="F55" s="48" t="s">
        <v>114</v>
      </c>
      <c r="R55" s="23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48"/>
      <c r="AE55" s="48"/>
    </row>
    <row r="56" spans="1:31" s="1" customFormat="1" x14ac:dyDescent="0.25">
      <c r="A56" s="27"/>
      <c r="B56" s="23"/>
      <c r="D56" s="48"/>
      <c r="E56" s="39"/>
      <c r="F56" s="48" t="s">
        <v>115</v>
      </c>
      <c r="R56" s="23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48"/>
      <c r="AE56" s="48"/>
    </row>
    <row r="57" spans="1:31" s="1" customFormat="1" x14ac:dyDescent="0.25">
      <c r="A57" s="27"/>
      <c r="B57" s="23"/>
      <c r="R57" s="23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48"/>
      <c r="AE57" s="48"/>
    </row>
    <row r="58" spans="1:31" s="1" customFormat="1" x14ac:dyDescent="0.25">
      <c r="A58" s="27"/>
      <c r="B58" s="23"/>
      <c r="R58" s="23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48"/>
      <c r="AE58" s="48"/>
    </row>
    <row r="59" spans="1:31" s="1" customFormat="1" x14ac:dyDescent="0.25">
      <c r="A59" s="27"/>
      <c r="B59" s="23"/>
      <c r="R59" s="23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48"/>
      <c r="AE59" s="48"/>
    </row>
    <row r="60" spans="1:31" s="1" customFormat="1" x14ac:dyDescent="0.25">
      <c r="A60" s="27"/>
      <c r="B60" s="23"/>
      <c r="R60" s="23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48"/>
      <c r="AE60" s="48"/>
    </row>
    <row r="61" spans="1:31" s="1" customFormat="1" x14ac:dyDescent="0.25">
      <c r="A61" s="27"/>
      <c r="B61" s="23"/>
      <c r="R61" s="23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48"/>
      <c r="AE61" s="48"/>
    </row>
    <row r="62" spans="1:31" s="1" customFormat="1" x14ac:dyDescent="0.25">
      <c r="A62" s="27"/>
      <c r="B62" s="23"/>
      <c r="R62" s="23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48"/>
      <c r="AE62" s="48"/>
    </row>
    <row r="63" spans="1:31" s="1" customFormat="1" x14ac:dyDescent="0.25">
      <c r="A63" s="27"/>
      <c r="B63" s="23"/>
      <c r="R63" s="23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48"/>
      <c r="AE63" s="48"/>
    </row>
    <row r="64" spans="1:31" s="1" customFormat="1" x14ac:dyDescent="0.25">
      <c r="A64" s="27"/>
      <c r="B64" s="23"/>
      <c r="R64" s="23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48"/>
      <c r="AE64" s="48"/>
    </row>
    <row r="65" spans="1:31" s="1" customFormat="1" x14ac:dyDescent="0.25">
      <c r="A65" s="27"/>
      <c r="B65" s="23"/>
      <c r="R65" s="23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48"/>
      <c r="AE65" s="48"/>
    </row>
    <row r="66" spans="1:31" s="1" customFormat="1" x14ac:dyDescent="0.25">
      <c r="A66" s="27"/>
      <c r="B66" s="23"/>
      <c r="R66" s="23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48"/>
      <c r="AE66" s="48"/>
    </row>
    <row r="67" spans="1:31" s="1" customFormat="1" x14ac:dyDescent="0.25">
      <c r="A67" s="27"/>
      <c r="B67" s="23"/>
      <c r="R67" s="23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48"/>
      <c r="AE67" s="48"/>
    </row>
    <row r="68" spans="1:31" s="1" customFormat="1" x14ac:dyDescent="0.25">
      <c r="A68" s="27"/>
      <c r="B68" s="23"/>
      <c r="R68" s="23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48"/>
      <c r="AE68" s="48"/>
    </row>
    <row r="69" spans="1:31" s="1" customFormat="1" x14ac:dyDescent="0.25">
      <c r="A69" s="27"/>
      <c r="B69" s="42"/>
      <c r="R69" s="23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48"/>
      <c r="AE69" s="48"/>
    </row>
    <row r="70" spans="1:31" s="1" customFormat="1" x14ac:dyDescent="0.25">
      <c r="A70" s="27"/>
      <c r="B70" s="44"/>
      <c r="R70" s="23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48"/>
      <c r="AE70" s="48"/>
    </row>
    <row r="71" spans="1:31" s="1" customFormat="1" x14ac:dyDescent="0.25">
      <c r="A71" s="27"/>
      <c r="B71" s="44"/>
      <c r="R71" s="23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48"/>
      <c r="AE71" s="48"/>
    </row>
    <row r="72" spans="1:31" s="1" customFormat="1" x14ac:dyDescent="0.25">
      <c r="A72" s="27"/>
      <c r="B72" s="44"/>
      <c r="D72" s="1" t="s">
        <v>74</v>
      </c>
      <c r="R72" s="23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48"/>
      <c r="AE72" s="48"/>
    </row>
    <row r="73" spans="1:31" s="1" customFormat="1" x14ac:dyDescent="0.25">
      <c r="A73" s="27"/>
      <c r="B73" s="44"/>
      <c r="E73" s="1" t="s">
        <v>6</v>
      </c>
      <c r="R73" s="23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48"/>
      <c r="AE73" s="48"/>
    </row>
    <row r="74" spans="1:31" s="1" customFormat="1" x14ac:dyDescent="0.25">
      <c r="A74" s="27"/>
      <c r="B74" s="44"/>
      <c r="R74" s="23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48"/>
      <c r="AE74" s="48"/>
    </row>
    <row r="75" spans="1:31" s="1" customFormat="1" x14ac:dyDescent="0.25">
      <c r="B75" s="23"/>
      <c r="R75" s="23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48"/>
      <c r="AE75" s="48"/>
    </row>
    <row r="76" spans="1:31" s="1" customFormat="1" x14ac:dyDescent="0.25">
      <c r="B76" s="23"/>
      <c r="R76" s="23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48"/>
      <c r="AE76" s="48"/>
    </row>
    <row r="77" spans="1:31" s="1" customFormat="1" x14ac:dyDescent="0.25">
      <c r="B77" s="23"/>
      <c r="R77" s="23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48"/>
      <c r="AE77" s="48"/>
    </row>
    <row r="78" spans="1:31" s="1" customFormat="1" x14ac:dyDescent="0.25">
      <c r="B78" s="23"/>
      <c r="R78" s="23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48"/>
      <c r="AE78" s="48"/>
    </row>
    <row r="79" spans="1:31" s="1" customFormat="1" x14ac:dyDescent="0.25">
      <c r="B79" s="23"/>
      <c r="R79" s="23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48"/>
      <c r="AE79" s="48"/>
    </row>
    <row r="80" spans="1:31" s="1" customFormat="1" x14ac:dyDescent="0.25">
      <c r="B80" s="23"/>
      <c r="R80" s="23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48"/>
      <c r="AE80" s="48"/>
    </row>
    <row r="81" spans="2:31" s="1" customFormat="1" ht="15.75" thickBot="1" x14ac:dyDescent="0.3">
      <c r="B81" s="2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3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48"/>
      <c r="AE81" s="48"/>
    </row>
    <row r="82" spans="2:31" s="1" customFormat="1" ht="15.75" thickTop="1" x14ac:dyDescent="0.25"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48"/>
      <c r="AE82" s="48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3"/>
  <dimension ref="A1:AC105"/>
  <sheetViews>
    <sheetView zoomScale="85" zoomScaleNormal="85" workbookViewId="0"/>
  </sheetViews>
  <sheetFormatPr baseColWidth="10" defaultColWidth="9.140625" defaultRowHeight="15" x14ac:dyDescent="0.25"/>
  <cols>
    <col min="1" max="1" width="9.140625" style="1" customWidth="1"/>
    <col min="2" max="2" width="3.85546875" style="1" customWidth="1"/>
    <col min="3" max="16" width="11.42578125" style="1" customWidth="1"/>
    <col min="17" max="17" width="36.140625" style="1" customWidth="1"/>
    <col min="18" max="19" width="9.140625" style="1" customWidth="1"/>
    <col min="20" max="29" width="9.140625" style="55"/>
    <col min="30" max="16384" width="9.140625" style="34"/>
  </cols>
  <sheetData>
    <row r="1" spans="1:18" ht="15.75" thickBot="1" x14ac:dyDescent="0.3"/>
    <row r="2" spans="1:18" ht="15.75" thickTop="1" x14ac:dyDescent="0.25">
      <c r="A2" s="27"/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3"/>
    </row>
    <row r="3" spans="1:18" ht="21" x14ac:dyDescent="0.35">
      <c r="A3" s="27"/>
      <c r="B3" s="42"/>
      <c r="C3" s="43" t="s">
        <v>0</v>
      </c>
      <c r="R3" s="23"/>
    </row>
    <row r="4" spans="1:18" x14ac:dyDescent="0.25">
      <c r="A4" s="27"/>
      <c r="B4" s="42"/>
      <c r="D4" s="1" t="s">
        <v>43</v>
      </c>
      <c r="R4" s="23"/>
    </row>
    <row r="5" spans="1:18" x14ac:dyDescent="0.25">
      <c r="A5" s="27"/>
      <c r="B5" s="42"/>
      <c r="E5" s="1" t="s">
        <v>66</v>
      </c>
      <c r="R5" s="23"/>
    </row>
    <row r="6" spans="1:18" x14ac:dyDescent="0.25">
      <c r="A6" s="27"/>
      <c r="B6" s="42"/>
      <c r="E6" s="1" t="s">
        <v>67</v>
      </c>
      <c r="R6" s="23"/>
    </row>
    <row r="7" spans="1:18" x14ac:dyDescent="0.25">
      <c r="A7" s="27"/>
      <c r="B7" s="42"/>
      <c r="E7" s="1" t="s">
        <v>69</v>
      </c>
      <c r="R7" s="23"/>
    </row>
    <row r="8" spans="1:18" x14ac:dyDescent="0.25">
      <c r="A8" s="27"/>
      <c r="B8" s="42"/>
      <c r="E8" s="1" t="s">
        <v>68</v>
      </c>
      <c r="R8" s="23"/>
    </row>
    <row r="9" spans="1:18" x14ac:dyDescent="0.25">
      <c r="A9" s="27"/>
      <c r="B9" s="44"/>
      <c r="E9" s="1" t="s">
        <v>165</v>
      </c>
      <c r="R9" s="23"/>
    </row>
    <row r="10" spans="1:18" x14ac:dyDescent="0.25">
      <c r="A10" s="27"/>
      <c r="B10" s="44"/>
      <c r="R10" s="23"/>
    </row>
    <row r="11" spans="1:18" ht="21" x14ac:dyDescent="0.35">
      <c r="A11" s="27"/>
      <c r="B11" s="23"/>
      <c r="C11" s="43" t="s">
        <v>1</v>
      </c>
      <c r="R11" s="23"/>
    </row>
    <row r="12" spans="1:18" x14ac:dyDescent="0.25">
      <c r="A12" s="27"/>
      <c r="B12" s="23"/>
      <c r="R12" s="23"/>
    </row>
    <row r="13" spans="1:18" x14ac:dyDescent="0.25">
      <c r="A13" s="27"/>
      <c r="B13" s="23"/>
      <c r="D13" s="1" t="s">
        <v>65</v>
      </c>
      <c r="R13" s="23"/>
    </row>
    <row r="14" spans="1:18" x14ac:dyDescent="0.25">
      <c r="A14" s="27"/>
      <c r="B14" s="23"/>
      <c r="E14" s="1" t="s">
        <v>2</v>
      </c>
      <c r="R14" s="23"/>
    </row>
    <row r="15" spans="1:18" x14ac:dyDescent="0.25">
      <c r="A15" s="27"/>
      <c r="B15" s="45"/>
      <c r="R15" s="23"/>
    </row>
    <row r="16" spans="1:18" x14ac:dyDescent="0.25">
      <c r="A16" s="27"/>
      <c r="B16" s="23"/>
      <c r="R16" s="23"/>
    </row>
    <row r="17" spans="1:18" x14ac:dyDescent="0.25">
      <c r="A17" s="27"/>
      <c r="B17" s="23"/>
      <c r="R17" s="23"/>
    </row>
    <row r="18" spans="1:18" x14ac:dyDescent="0.25">
      <c r="A18" s="27"/>
      <c r="B18" s="23"/>
      <c r="R18" s="23"/>
    </row>
    <row r="19" spans="1:18" x14ac:dyDescent="0.25">
      <c r="A19" s="27"/>
      <c r="B19" s="23"/>
      <c r="R19" s="23"/>
    </row>
    <row r="20" spans="1:18" x14ac:dyDescent="0.25">
      <c r="A20" s="27"/>
      <c r="B20" s="23"/>
      <c r="R20" s="23"/>
    </row>
    <row r="21" spans="1:18" x14ac:dyDescent="0.25">
      <c r="A21" s="27"/>
      <c r="B21" s="23"/>
      <c r="R21" s="23"/>
    </row>
    <row r="22" spans="1:18" x14ac:dyDescent="0.25">
      <c r="A22" s="27"/>
      <c r="B22" s="23"/>
      <c r="R22" s="23"/>
    </row>
    <row r="23" spans="1:18" x14ac:dyDescent="0.25">
      <c r="A23" s="27"/>
      <c r="B23" s="23"/>
      <c r="R23" s="23"/>
    </row>
    <row r="24" spans="1:18" x14ac:dyDescent="0.25">
      <c r="A24" s="27"/>
      <c r="B24" s="23"/>
      <c r="R24" s="23"/>
    </row>
    <row r="25" spans="1:18" x14ac:dyDescent="0.25">
      <c r="A25" s="27"/>
      <c r="B25" s="23"/>
      <c r="E25" s="1" t="s">
        <v>3</v>
      </c>
      <c r="R25" s="23"/>
    </row>
    <row r="26" spans="1:18" x14ac:dyDescent="0.25">
      <c r="A26" s="27"/>
      <c r="B26" s="23"/>
      <c r="D26" s="1" t="s">
        <v>4</v>
      </c>
      <c r="R26" s="23"/>
    </row>
    <row r="27" spans="1:18" x14ac:dyDescent="0.25">
      <c r="A27" s="27"/>
      <c r="B27" s="23"/>
      <c r="E27" s="1" t="s">
        <v>56</v>
      </c>
      <c r="R27" s="23"/>
    </row>
    <row r="28" spans="1:18" x14ac:dyDescent="0.25">
      <c r="A28" s="27"/>
      <c r="B28" s="23"/>
      <c r="F28" s="1" t="s">
        <v>58</v>
      </c>
      <c r="R28" s="23"/>
    </row>
    <row r="29" spans="1:18" x14ac:dyDescent="0.25">
      <c r="A29" s="27"/>
      <c r="B29" s="23"/>
      <c r="F29" s="1" t="s">
        <v>59</v>
      </c>
      <c r="R29" s="23"/>
    </row>
    <row r="30" spans="1:18" x14ac:dyDescent="0.25">
      <c r="A30" s="27"/>
      <c r="B30" s="23"/>
      <c r="F30" s="1" t="s">
        <v>75</v>
      </c>
      <c r="R30" s="23"/>
    </row>
    <row r="31" spans="1:18" x14ac:dyDescent="0.25">
      <c r="A31" s="27"/>
      <c r="B31" s="23"/>
      <c r="F31" s="1" t="s">
        <v>76</v>
      </c>
      <c r="R31" s="23"/>
    </row>
    <row r="32" spans="1:18" x14ac:dyDescent="0.25">
      <c r="A32" s="27"/>
      <c r="F32" s="1" t="s">
        <v>77</v>
      </c>
      <c r="R32" s="23"/>
    </row>
    <row r="33" spans="1:18" x14ac:dyDescent="0.25">
      <c r="A33" s="27"/>
      <c r="F33" s="1" t="s">
        <v>78</v>
      </c>
      <c r="R33" s="23"/>
    </row>
    <row r="34" spans="1:18" x14ac:dyDescent="0.25">
      <c r="A34" s="27"/>
      <c r="B34" s="23"/>
      <c r="F34" s="1" t="s">
        <v>79</v>
      </c>
      <c r="R34" s="23"/>
    </row>
    <row r="35" spans="1:18" x14ac:dyDescent="0.25">
      <c r="A35" s="27"/>
      <c r="B35" s="23"/>
      <c r="F35" s="1" t="s">
        <v>80</v>
      </c>
      <c r="R35" s="23"/>
    </row>
    <row r="36" spans="1:18" x14ac:dyDescent="0.25">
      <c r="A36" s="27"/>
      <c r="B36" s="23"/>
      <c r="F36" s="1" t="s">
        <v>81</v>
      </c>
      <c r="R36" s="23"/>
    </row>
    <row r="37" spans="1:18" x14ac:dyDescent="0.25">
      <c r="A37" s="27"/>
      <c r="B37" s="23"/>
      <c r="F37" s="1" t="s">
        <v>82</v>
      </c>
      <c r="R37" s="23"/>
    </row>
    <row r="38" spans="1:18" x14ac:dyDescent="0.25">
      <c r="A38" s="27"/>
      <c r="B38" s="23"/>
      <c r="F38" s="1" t="s">
        <v>83</v>
      </c>
      <c r="R38" s="23"/>
    </row>
    <row r="39" spans="1:18" x14ac:dyDescent="0.25">
      <c r="A39" s="27"/>
      <c r="B39" s="23"/>
      <c r="F39" s="1" t="s">
        <v>84</v>
      </c>
      <c r="R39" s="23"/>
    </row>
    <row r="40" spans="1:18" x14ac:dyDescent="0.25">
      <c r="A40" s="27"/>
      <c r="B40" s="23"/>
      <c r="F40" s="1" t="s">
        <v>85</v>
      </c>
      <c r="R40" s="23"/>
    </row>
    <row r="41" spans="1:18" x14ac:dyDescent="0.25">
      <c r="A41" s="27"/>
      <c r="F41" s="1" t="s">
        <v>88</v>
      </c>
      <c r="R41" s="23"/>
    </row>
    <row r="42" spans="1:18" x14ac:dyDescent="0.25">
      <c r="A42" s="27"/>
      <c r="B42" s="23"/>
      <c r="F42" s="1" t="s">
        <v>87</v>
      </c>
      <c r="R42" s="23"/>
    </row>
    <row r="43" spans="1:18" x14ac:dyDescent="0.25">
      <c r="A43" s="27"/>
      <c r="B43" s="23"/>
      <c r="E43" s="1" t="s">
        <v>57</v>
      </c>
      <c r="R43" s="23"/>
    </row>
    <row r="44" spans="1:18" x14ac:dyDescent="0.25">
      <c r="A44" s="27"/>
      <c r="B44" s="23"/>
      <c r="F44" s="1" t="s">
        <v>60</v>
      </c>
      <c r="R44" s="23"/>
    </row>
    <row r="45" spans="1:18" x14ac:dyDescent="0.25">
      <c r="A45" s="27"/>
      <c r="B45" s="23"/>
      <c r="F45" s="1" t="s">
        <v>61</v>
      </c>
      <c r="R45" s="23"/>
    </row>
    <row r="46" spans="1:18" x14ac:dyDescent="0.25">
      <c r="A46" s="27"/>
      <c r="B46" s="23"/>
      <c r="F46" s="1" t="s">
        <v>62</v>
      </c>
      <c r="R46" s="23"/>
    </row>
    <row r="47" spans="1:18" x14ac:dyDescent="0.25">
      <c r="A47" s="27"/>
      <c r="B47" s="23"/>
      <c r="F47" s="1" t="s">
        <v>89</v>
      </c>
      <c r="R47" s="23"/>
    </row>
    <row r="48" spans="1:18" x14ac:dyDescent="0.25">
      <c r="A48" s="27"/>
      <c r="B48" s="23"/>
      <c r="E48" s="46"/>
      <c r="F48" s="46" t="s">
        <v>64</v>
      </c>
      <c r="G48" s="46"/>
      <c r="H48" s="46"/>
      <c r="I48" s="46"/>
      <c r="R48" s="23"/>
    </row>
    <row r="49" spans="1:18" x14ac:dyDescent="0.25">
      <c r="A49" s="27"/>
      <c r="B49" s="23"/>
      <c r="E49" s="46"/>
      <c r="F49" s="46" t="s">
        <v>90</v>
      </c>
      <c r="G49" s="46"/>
      <c r="H49" s="46"/>
      <c r="I49" s="46"/>
      <c r="R49" s="23"/>
    </row>
    <row r="50" spans="1:18" x14ac:dyDescent="0.25">
      <c r="A50" s="27"/>
      <c r="B50" s="23"/>
      <c r="E50" s="46"/>
      <c r="F50" s="46" t="s">
        <v>91</v>
      </c>
      <c r="G50" s="46"/>
      <c r="H50" s="46"/>
      <c r="I50" s="46"/>
      <c r="R50" s="23"/>
    </row>
    <row r="51" spans="1:18" x14ac:dyDescent="0.25">
      <c r="A51" s="27"/>
      <c r="F51" s="1" t="s">
        <v>92</v>
      </c>
      <c r="R51" s="23"/>
    </row>
    <row r="52" spans="1:18" x14ac:dyDescent="0.25">
      <c r="A52" s="27"/>
      <c r="F52" s="46" t="s">
        <v>93</v>
      </c>
      <c r="R52" s="23"/>
    </row>
    <row r="53" spans="1:18" x14ac:dyDescent="0.25">
      <c r="A53" s="27"/>
      <c r="B53" s="23"/>
      <c r="E53" s="46"/>
      <c r="F53" s="46" t="s">
        <v>94</v>
      </c>
      <c r="G53" s="46"/>
      <c r="H53" s="46"/>
      <c r="I53" s="46"/>
      <c r="R53" s="23"/>
    </row>
    <row r="54" spans="1:18" x14ac:dyDescent="0.25">
      <c r="A54" s="27"/>
      <c r="B54" s="23"/>
      <c r="E54" s="46"/>
      <c r="F54" s="1" t="s">
        <v>95</v>
      </c>
      <c r="G54" s="46"/>
      <c r="H54" s="46"/>
      <c r="I54" s="46"/>
      <c r="R54" s="23"/>
    </row>
    <row r="55" spans="1:18" x14ac:dyDescent="0.25">
      <c r="A55" s="27"/>
      <c r="F55" s="1" t="s">
        <v>96</v>
      </c>
      <c r="R55" s="23"/>
    </row>
    <row r="56" spans="1:18" x14ac:dyDescent="0.25">
      <c r="A56" s="27"/>
      <c r="B56" s="23"/>
      <c r="E56" s="46"/>
      <c r="F56" s="46" t="s">
        <v>97</v>
      </c>
      <c r="G56" s="46"/>
      <c r="H56" s="46"/>
      <c r="I56" s="46"/>
      <c r="R56" s="23"/>
    </row>
    <row r="57" spans="1:18" x14ac:dyDescent="0.25">
      <c r="A57" s="27"/>
      <c r="B57" s="23"/>
      <c r="E57" s="46"/>
      <c r="F57" s="46" t="s">
        <v>100</v>
      </c>
      <c r="G57" s="46"/>
      <c r="H57" s="46"/>
      <c r="I57" s="46"/>
      <c r="R57" s="23"/>
    </row>
    <row r="58" spans="1:18" x14ac:dyDescent="0.25">
      <c r="A58" s="27"/>
      <c r="B58" s="23"/>
      <c r="E58" s="46"/>
      <c r="F58" s="46" t="s">
        <v>101</v>
      </c>
      <c r="G58" s="46"/>
      <c r="H58" s="46"/>
      <c r="I58" s="46"/>
      <c r="R58" s="23"/>
    </row>
    <row r="59" spans="1:18" x14ac:dyDescent="0.25">
      <c r="A59" s="27"/>
      <c r="B59" s="23"/>
      <c r="F59" s="1" t="s">
        <v>98</v>
      </c>
      <c r="R59" s="23"/>
    </row>
    <row r="60" spans="1:18" x14ac:dyDescent="0.25">
      <c r="A60" s="27"/>
      <c r="B60" s="23"/>
      <c r="F60" s="1" t="s">
        <v>99</v>
      </c>
      <c r="R60" s="23"/>
    </row>
    <row r="61" spans="1:18" x14ac:dyDescent="0.25">
      <c r="A61" s="27"/>
      <c r="B61" s="23"/>
      <c r="E61" s="1" t="s">
        <v>63</v>
      </c>
      <c r="R61" s="23"/>
    </row>
    <row r="62" spans="1:18" x14ac:dyDescent="0.25">
      <c r="A62" s="27"/>
      <c r="B62" s="23"/>
      <c r="F62" s="47" t="s">
        <v>53</v>
      </c>
      <c r="G62" s="47"/>
      <c r="H62" s="47"/>
      <c r="I62" s="47"/>
      <c r="J62" s="47"/>
      <c r="K62" s="47"/>
      <c r="L62" s="47"/>
      <c r="R62" s="23"/>
    </row>
    <row r="63" spans="1:18" x14ac:dyDescent="0.25">
      <c r="A63" s="27"/>
      <c r="B63" s="23"/>
      <c r="F63" s="47" t="s">
        <v>55</v>
      </c>
      <c r="G63" s="47"/>
      <c r="H63" s="47"/>
      <c r="I63" s="47"/>
      <c r="J63" s="47"/>
      <c r="K63" s="47"/>
      <c r="L63" s="47"/>
      <c r="R63" s="23"/>
    </row>
    <row r="64" spans="1:18" x14ac:dyDescent="0.25">
      <c r="A64" s="27"/>
      <c r="B64" s="23"/>
      <c r="F64" s="47" t="s">
        <v>52</v>
      </c>
      <c r="G64" s="47"/>
      <c r="H64" s="47"/>
      <c r="I64" s="47"/>
      <c r="J64" s="47"/>
      <c r="K64" s="47"/>
      <c r="L64" s="47"/>
      <c r="R64" s="23"/>
    </row>
    <row r="65" spans="1:18" x14ac:dyDescent="0.25">
      <c r="A65" s="27"/>
      <c r="B65" s="23"/>
      <c r="F65" s="47" t="s">
        <v>54</v>
      </c>
      <c r="G65" s="47"/>
      <c r="H65" s="47"/>
      <c r="I65" s="47"/>
      <c r="J65" s="47"/>
      <c r="K65" s="47"/>
      <c r="L65" s="47"/>
      <c r="R65" s="23"/>
    </row>
    <row r="66" spans="1:18" x14ac:dyDescent="0.25">
      <c r="A66" s="27"/>
      <c r="B66" s="23"/>
      <c r="R66" s="23"/>
    </row>
    <row r="67" spans="1:18" x14ac:dyDescent="0.25">
      <c r="A67" s="27"/>
      <c r="B67" s="23"/>
      <c r="R67" s="23"/>
    </row>
    <row r="68" spans="1:18" x14ac:dyDescent="0.25">
      <c r="A68" s="27"/>
      <c r="B68" s="23"/>
      <c r="R68" s="23"/>
    </row>
    <row r="69" spans="1:18" x14ac:dyDescent="0.25">
      <c r="A69" s="27"/>
      <c r="B69" s="23"/>
      <c r="R69" s="23"/>
    </row>
    <row r="70" spans="1:18" x14ac:dyDescent="0.25">
      <c r="A70" s="27"/>
      <c r="B70" s="23"/>
      <c r="R70" s="23"/>
    </row>
    <row r="71" spans="1:18" x14ac:dyDescent="0.25">
      <c r="A71" s="27"/>
      <c r="B71" s="23"/>
      <c r="R71" s="23"/>
    </row>
    <row r="72" spans="1:18" x14ac:dyDescent="0.25">
      <c r="A72" s="27"/>
      <c r="B72" s="23"/>
      <c r="R72" s="23"/>
    </row>
    <row r="73" spans="1:18" x14ac:dyDescent="0.25">
      <c r="A73" s="27"/>
      <c r="B73" s="23"/>
      <c r="R73" s="23"/>
    </row>
    <row r="74" spans="1:18" x14ac:dyDescent="0.25">
      <c r="A74" s="27"/>
      <c r="B74" s="23"/>
      <c r="R74" s="23"/>
    </row>
    <row r="75" spans="1:18" x14ac:dyDescent="0.25">
      <c r="A75" s="27"/>
      <c r="B75" s="23"/>
      <c r="D75" s="1" t="s">
        <v>73</v>
      </c>
      <c r="R75" s="23"/>
    </row>
    <row r="76" spans="1:18" x14ac:dyDescent="0.25">
      <c r="A76" s="27"/>
      <c r="B76" s="23"/>
      <c r="E76" s="1" t="s">
        <v>5</v>
      </c>
      <c r="F76" s="34"/>
      <c r="R76" s="23"/>
    </row>
    <row r="77" spans="1:18" x14ac:dyDescent="0.25">
      <c r="A77" s="27"/>
      <c r="B77" s="23"/>
      <c r="D77" s="48"/>
      <c r="E77" s="48" t="s">
        <v>45</v>
      </c>
      <c r="F77" s="39"/>
      <c r="R77" s="23"/>
    </row>
    <row r="78" spans="1:18" x14ac:dyDescent="0.25">
      <c r="A78" s="27"/>
      <c r="B78" s="23"/>
      <c r="D78" s="48"/>
      <c r="E78" s="39"/>
      <c r="F78" s="48" t="s">
        <v>47</v>
      </c>
      <c r="R78" s="23"/>
    </row>
    <row r="79" spans="1:18" x14ac:dyDescent="0.25">
      <c r="A79" s="27"/>
      <c r="B79" s="23"/>
      <c r="D79" s="48"/>
      <c r="E79" s="39"/>
      <c r="F79" s="48" t="s">
        <v>70</v>
      </c>
      <c r="R79" s="23"/>
    </row>
    <row r="80" spans="1:18" x14ac:dyDescent="0.25">
      <c r="A80" s="27"/>
      <c r="B80" s="23"/>
      <c r="R80" s="23"/>
    </row>
    <row r="81" spans="1:18" x14ac:dyDescent="0.25">
      <c r="A81" s="27"/>
      <c r="B81" s="23"/>
      <c r="R81" s="23"/>
    </row>
    <row r="82" spans="1:18" x14ac:dyDescent="0.25">
      <c r="A82" s="27"/>
      <c r="B82" s="23"/>
      <c r="R82" s="23"/>
    </row>
    <row r="83" spans="1:18" x14ac:dyDescent="0.25">
      <c r="A83" s="27"/>
      <c r="B83" s="23"/>
      <c r="R83" s="23"/>
    </row>
    <row r="84" spans="1:18" x14ac:dyDescent="0.25">
      <c r="A84" s="27"/>
      <c r="B84" s="23"/>
      <c r="R84" s="23"/>
    </row>
    <row r="85" spans="1:18" x14ac:dyDescent="0.25">
      <c r="A85" s="27"/>
      <c r="B85" s="23"/>
      <c r="R85" s="23"/>
    </row>
    <row r="86" spans="1:18" x14ac:dyDescent="0.25">
      <c r="A86" s="27"/>
      <c r="B86" s="23"/>
      <c r="R86" s="23"/>
    </row>
    <row r="87" spans="1:18" x14ac:dyDescent="0.25">
      <c r="A87" s="27"/>
      <c r="B87" s="23"/>
      <c r="E87" s="1" t="s">
        <v>46</v>
      </c>
      <c r="R87" s="23"/>
    </row>
    <row r="88" spans="1:18" x14ac:dyDescent="0.25">
      <c r="A88" s="27"/>
      <c r="B88" s="23"/>
      <c r="F88" s="1" t="s">
        <v>71</v>
      </c>
      <c r="R88" s="23"/>
    </row>
    <row r="89" spans="1:18" x14ac:dyDescent="0.25">
      <c r="A89" s="27"/>
      <c r="B89" s="23"/>
      <c r="F89" s="1" t="s">
        <v>72</v>
      </c>
      <c r="R89" s="23"/>
    </row>
    <row r="90" spans="1:18" x14ac:dyDescent="0.25">
      <c r="A90" s="27"/>
      <c r="B90" s="23"/>
      <c r="R90" s="23"/>
    </row>
    <row r="91" spans="1:18" x14ac:dyDescent="0.25">
      <c r="A91" s="27"/>
      <c r="B91" s="23"/>
      <c r="R91" s="23"/>
    </row>
    <row r="92" spans="1:18" x14ac:dyDescent="0.25">
      <c r="A92" s="27"/>
      <c r="B92" s="42"/>
      <c r="R92" s="23"/>
    </row>
    <row r="93" spans="1:18" x14ac:dyDescent="0.25">
      <c r="A93" s="27"/>
      <c r="B93" s="44"/>
      <c r="R93" s="23"/>
    </row>
    <row r="94" spans="1:18" x14ac:dyDescent="0.25">
      <c r="A94" s="27"/>
      <c r="B94" s="44"/>
      <c r="R94" s="23"/>
    </row>
    <row r="95" spans="1:18" x14ac:dyDescent="0.25">
      <c r="A95" s="27"/>
      <c r="B95" s="44"/>
      <c r="D95" s="1" t="s">
        <v>74</v>
      </c>
      <c r="R95" s="23"/>
    </row>
    <row r="96" spans="1:18" x14ac:dyDescent="0.25">
      <c r="A96" s="27"/>
      <c r="B96" s="44"/>
      <c r="E96" s="1" t="s">
        <v>6</v>
      </c>
      <c r="R96" s="23"/>
    </row>
    <row r="97" spans="1:18" x14ac:dyDescent="0.25">
      <c r="A97" s="27"/>
      <c r="B97" s="44"/>
      <c r="E97" s="1" t="s">
        <v>7</v>
      </c>
      <c r="R97" s="23"/>
    </row>
    <row r="98" spans="1:18" x14ac:dyDescent="0.25">
      <c r="B98" s="23"/>
      <c r="R98" s="23"/>
    </row>
    <row r="99" spans="1:18" x14ac:dyDescent="0.25">
      <c r="B99" s="23"/>
      <c r="R99" s="23"/>
    </row>
    <row r="100" spans="1:18" x14ac:dyDescent="0.25">
      <c r="B100" s="23"/>
      <c r="R100" s="23"/>
    </row>
    <row r="101" spans="1:18" x14ac:dyDescent="0.25">
      <c r="B101" s="23"/>
      <c r="R101" s="23"/>
    </row>
    <row r="102" spans="1:18" x14ac:dyDescent="0.25">
      <c r="B102" s="23"/>
      <c r="R102" s="23"/>
    </row>
    <row r="103" spans="1:18" x14ac:dyDescent="0.25">
      <c r="B103" s="23"/>
      <c r="R103" s="23"/>
    </row>
    <row r="104" spans="1:18" ht="15.75" thickBot="1" x14ac:dyDescent="0.3">
      <c r="B104" s="2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3"/>
    </row>
    <row r="105" spans="1:18" ht="15.75" thickTop="1" x14ac:dyDescent="0.25"/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FA90-21AE-410C-9502-4BB9CB11E2EB}">
  <dimension ref="A1:B1"/>
  <sheetViews>
    <sheetView workbookViewId="0"/>
  </sheetViews>
  <sheetFormatPr baseColWidth="10" defaultRowHeight="15" x14ac:dyDescent="0.25"/>
  <sheetData>
    <row r="1" spans="1:2" x14ac:dyDescent="0.25">
      <c r="A1" t="s">
        <v>1817</v>
      </c>
      <c r="B1" t="s">
        <v>435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493B-0E16-478D-9642-61AF73099177}">
  <dimension ref="A2:X113"/>
  <sheetViews>
    <sheetView workbookViewId="0">
      <selection activeCell="T6" sqref="T6"/>
    </sheetView>
  </sheetViews>
  <sheetFormatPr baseColWidth="10" defaultRowHeight="15" x14ac:dyDescent="0.25"/>
  <sheetData>
    <row r="2" spans="1:24" x14ac:dyDescent="0.25">
      <c r="F2" t="str">
        <f>VLOOKUP("TEI0181",FPGA_pin!$A1:$B100,2,0)</f>
        <v>U1</v>
      </c>
    </row>
    <row r="5" spans="1:24" x14ac:dyDescent="0.25">
      <c r="A5" t="s">
        <v>9</v>
      </c>
      <c r="B5" t="s">
        <v>277</v>
      </c>
      <c r="C5" t="s">
        <v>1826</v>
      </c>
      <c r="D5" t="s">
        <v>275</v>
      </c>
      <c r="E5" t="s">
        <v>1827</v>
      </c>
      <c r="F5" t="s">
        <v>1828</v>
      </c>
      <c r="G5" t="s">
        <v>276</v>
      </c>
      <c r="H5" t="s">
        <v>1829</v>
      </c>
      <c r="I5" t="s">
        <v>86</v>
      </c>
      <c r="J5" t="s">
        <v>1830</v>
      </c>
      <c r="K5" t="s">
        <v>1831</v>
      </c>
      <c r="L5" t="s">
        <v>1828</v>
      </c>
      <c r="M5" t="s">
        <v>1832</v>
      </c>
      <c r="O5" t="s">
        <v>1834</v>
      </c>
      <c r="Q5" t="s">
        <v>1835</v>
      </c>
      <c r="T5" t="s">
        <v>102</v>
      </c>
      <c r="U5" t="s">
        <v>1833</v>
      </c>
    </row>
    <row r="6" spans="1:24" x14ac:dyDescent="0.25">
      <c r="A6" t="s">
        <v>169</v>
      </c>
      <c r="B6" t="s">
        <v>1836</v>
      </c>
      <c r="C6" t="s">
        <v>284</v>
      </c>
      <c r="D6" t="s">
        <v>168</v>
      </c>
      <c r="E6">
        <v>1</v>
      </c>
      <c r="F6" t="str">
        <f>$D6&amp;"-"&amp;$E6</f>
        <v>J1-1</v>
      </c>
      <c r="G6" t="str">
        <f>VLOOKUP(F6,RAW_b_TEI0181_REV01!A:B,2,0)</f>
        <v>AREF</v>
      </c>
      <c r="H6" t="str">
        <f>IF(IF(COUNTIF($Q$6:$S$150,G6)&gt;0,"---","--")="---",VLOOKUP(G6,$Q$6:$S$150,3,0),G6)</f>
        <v>AREF</v>
      </c>
      <c r="I6" t="str">
        <f>IF(IF(COUNTIF($Q$6:$S$150,G6)&gt;0,"---","--")="---",VLOOKUP(G6,$Q$6:$S$150,2,0),"--")</f>
        <v>--</v>
      </c>
      <c r="J6" t="str">
        <f>IF(COUNTIF($O$6:$O$100,G6)&gt;0,"---","--")</f>
        <v>--</v>
      </c>
      <c r="K6">
        <f>IFERROR(IF(J6="--",IF(G6=H6,VLOOKUP(G6,RAW_b_TEI0181_REV01!L:N,3,0),SUM(VLOOKUP(H6,RAW_b_TEI0181_REV01!L:N,3,0),VLOOKUP(G6,RAW_b_TEI0181_REV01!L:N,3,0))),"---"),"---")</f>
        <v>39.558799999999998</v>
      </c>
      <c r="L6" t="str">
        <f>$D6&amp;"-"&amp;$E6</f>
        <v>J1-1</v>
      </c>
      <c r="M6" t="str">
        <f>IFERROR(IF(
COUNTIF(B2B!H:H,(IF(K6&lt;&gt;"---",IF(INDEX(RAW_b_TEI0181_REV01!B:D,MATCH(H6,RAW_b_TEI0181_REV01!B:B,0),3)=L6,INDEX(
RAW_b_TEI0181_REV01!B:D,MATCH(H6,INDEX(RAW_b_TEI0181_REV01!B:B,MATCH(H6,RAW_b_TEI0181_REV01!B:B,)+1):'RAW_b_TEI0181_REV01'!B11077,)+MATCH(H6,RAW_b_TEI0181_REV01!B:B,),3),INDEX(RAW_b_TEI0181_REV01!B:D,MATCH(H6,RAW_b_TEI0181_REV01!B:B,0),3)),"---")))=1,"---",IF(K6&lt;&gt;"---",IF(INDEX(RAW_b_TEI0181_REV01!B:D,MATCH(H6,RAW_b_TEI0181_REV01!B:B,0),3)=L6,INDEX(
RAW_b_TEI0181_REV01!B:D,MATCH(H6,INDEX(RAW_b_TEI0181_REV01!B:B,MATCH(H6,RAW_b_TEI0181_REV01!B:B,)+1):'RAW_b_TEI0181_REV01'!B11077,)+MATCH(H6,RAW_b_TEI0181_REV01!B:B,),3),INDEX(RAW_b_TEI0181_REV01!B:D,MATCH(H6,RAW_b_TEI0181_REV01!B:B,0),3)),"---")),"---")</f>
        <v>U1-AF22</v>
      </c>
      <c r="N6" t="str">
        <f>IFERROR(IF(AND(B6="B2B",J6="--"),L6,IF(
COUNTIF(B2B!H:H,(IF(K6&lt;&gt;"---",IF(INDEX(RAW_b_TEI0181_REV01!B:D,MATCH(H6,RAW_b_TEI0181_REV01!B:B,0),3)=L6,INDEX(
RAW_b_TEI0181_REV01!B:D,MATCH(H6,INDEX(RAW_b_TEI0181_REV01!B:B,MATCH(H6,RAW_b_TEI0181_REV01!B:B,)+1):'RAW_b_TEI0181_REV01'!B11077,)+MATCH(H6,RAW_b_TEI0181_REV01!B:B,),3),INDEX(RAW_b_TEI0181_REV01!B:D,MATCH(H6,RAW_b_TEI0181_REV01!B:B,0),3)),"---")))=0,"---",IF(K6&lt;&gt;"---",IF(INDEX(RAW_b_TEI0181_REV01!B:D,MATCH(H6,RAW_b_TEI0181_REV01!B:B,0),3)=L6,INDEX(
RAW_b_TEI0181_REV01!B:D,MATCH(H6,INDEX(RAW_b_TEI0181_REV01!B:B,MATCH(H6,RAW_b_TEI0181_REV01!B:B,)+1):'RAW_b_TEI0181_REV01'!B11077,)+MATCH(H6,RAW_b_TEI0181_REV01!B:B,),3),INDEX(RAW_b_TEI0181_REV01!B:D,MATCH(H6,RAW_b_TEI0181_REV01!B:B,0),3)),"---"))),"---")</f>
        <v>---</v>
      </c>
      <c r="O6" t="s">
        <v>325</v>
      </c>
      <c r="S6" t="s">
        <v>1835</v>
      </c>
      <c r="T6">
        <f>COUNTIF(RAW_b_TEI0181_REV01!B:B,G6)</f>
        <v>2</v>
      </c>
      <c r="U6" t="str">
        <f>$B6&amp;"-"&amp;$C6</f>
        <v>Pin Header-AREF</v>
      </c>
      <c r="W6" t="str">
        <f>IF(IF(IFERROR(VLOOKUP(H6,$O$6:$O$50,1,),1)=1,1,0),IFERROR(VLOOKUP($F$2&amp;"-"&amp;H6,RAW_b_TEI0181_REV01!C:G,4,0),"--"),"---")</f>
        <v>AF22</v>
      </c>
      <c r="X6" t="str">
        <f>IF(AND(J6="--",W6="--"),M6,"---")</f>
        <v>---</v>
      </c>
    </row>
    <row r="7" spans="1:24" x14ac:dyDescent="0.25">
      <c r="A7" t="s">
        <v>170</v>
      </c>
      <c r="B7" t="s">
        <v>1836</v>
      </c>
      <c r="C7" t="s">
        <v>287</v>
      </c>
      <c r="D7" t="s">
        <v>168</v>
      </c>
      <c r="E7">
        <v>2</v>
      </c>
      <c r="F7" t="str">
        <f t="shared" ref="F7:F70" si="0">$D7&amp;"-"&amp;$E7</f>
        <v>J1-2</v>
      </c>
      <c r="G7" t="str">
        <f>VLOOKUP(F7,RAW_b_TEI0181_REV01!A:B,2,0)</f>
        <v>AIN0</v>
      </c>
      <c r="H7" t="str">
        <f t="shared" ref="H7:H70" si="1">IF(IF(COUNTIF($Q$6:$S$150,G7)&gt;0,"---","--")="---",VLOOKUP(G7,$Q$6:$S$150,3,0),G7)</f>
        <v>AIN0</v>
      </c>
      <c r="I7" t="str">
        <f t="shared" ref="I7:I70" si="2">IF(IF(COUNTIF($Q$6:$S$150,G7)&gt;0,"---","--")="---",VLOOKUP(G7,$Q$6:$S$150,2,0),"--")</f>
        <v>--</v>
      </c>
      <c r="J7" t="str">
        <f t="shared" ref="J7:J70" si="3">IF(COUNTIF($O$6:$O$100,G7)&gt;0,"---","--")</f>
        <v>--</v>
      </c>
      <c r="K7">
        <f>IFERROR(IF(J7="--",IF(G7=H7,VLOOKUP(G7,RAW_b_TEI0181_REV01!L:N,3,0),SUM(VLOOKUP(H7,RAW_b_TEI0181_REV01!L:N,3,0),VLOOKUP(G7,RAW_b_TEI0181_REV01!L:N,3,0))),"---"),"---")</f>
        <v>36.481400000000001</v>
      </c>
      <c r="L7" t="str">
        <f t="shared" ref="L7:L70" si="4">$D7&amp;"-"&amp;$E7</f>
        <v>J1-2</v>
      </c>
      <c r="M7" t="str">
        <f>IFERROR(IF(
COUNTIF(B2B!H:H,(IF(K7&lt;&gt;"---",IF(INDEX(RAW_b_TEI0181_REV01!B:D,MATCH(H7,RAW_b_TEI0181_REV01!B:B,0),3)=L7,INDEX(
RAW_b_TEI0181_REV01!B:D,MATCH(H7,INDEX(RAW_b_TEI0181_REV01!B:B,MATCH(H7,RAW_b_TEI0181_REV01!B:B,)+1):'RAW_b_TEI0181_REV01'!B11078,)+MATCH(H7,RAW_b_TEI0181_REV01!B:B,),3),INDEX(RAW_b_TEI0181_REV01!B:D,MATCH(H7,RAW_b_TEI0181_REV01!B:B,0),3)),"---")))=1,"---",IF(K7&lt;&gt;"---",IF(INDEX(RAW_b_TEI0181_REV01!B:D,MATCH(H7,RAW_b_TEI0181_REV01!B:B,0),3)=L7,INDEX(
RAW_b_TEI0181_REV01!B:D,MATCH(H7,INDEX(RAW_b_TEI0181_REV01!B:B,MATCH(H7,RAW_b_TEI0181_REV01!B:B,)+1):'RAW_b_TEI0181_REV01'!B11078,)+MATCH(H7,RAW_b_TEI0181_REV01!B:B,),3),INDEX(RAW_b_TEI0181_REV01!B:D,MATCH(H7,RAW_b_TEI0181_REV01!B:B,0),3)),"---")),"---")</f>
        <v>U1-AF23</v>
      </c>
      <c r="N7" t="str">
        <f>IFERROR(IF(AND(B7="B2B",J7="--"),L7,IF(
COUNTIF(B2B!H:H,(IF(K7&lt;&gt;"---",IF(INDEX(RAW_b_TEI0181_REV01!B:D,MATCH(H7,RAW_b_TEI0181_REV01!B:B,0),3)=L7,INDEX(
RAW_b_TEI0181_REV01!B:D,MATCH(H7,INDEX(RAW_b_TEI0181_REV01!B:B,MATCH(H7,RAW_b_TEI0181_REV01!B:B,)+1):'RAW_b_TEI0181_REV01'!B11078,)+MATCH(H7,RAW_b_TEI0181_REV01!B:B,),3),INDEX(RAW_b_TEI0181_REV01!B:D,MATCH(H7,RAW_b_TEI0181_REV01!B:B,0),3)),"---")))=0,"---",IF(K7&lt;&gt;"---",IF(INDEX(RAW_b_TEI0181_REV01!B:D,MATCH(H7,RAW_b_TEI0181_REV01!B:B,0),3)=L7,INDEX(
RAW_b_TEI0181_REV01!B:D,MATCH(H7,INDEX(RAW_b_TEI0181_REV01!B:B,MATCH(H7,RAW_b_TEI0181_REV01!B:B,)+1):'RAW_b_TEI0181_REV01'!B11078,)+MATCH(H7,RAW_b_TEI0181_REV01!B:B,),3),INDEX(RAW_b_TEI0181_REV01!B:D,MATCH(H7,RAW_b_TEI0181_REV01!B:B,0),3)),"---"))),"---")</f>
        <v>---</v>
      </c>
      <c r="O7" t="s">
        <v>290</v>
      </c>
      <c r="T7">
        <f>COUNTIF(RAW_b_TEI0181_REV01!B:B,G7)</f>
        <v>2</v>
      </c>
      <c r="U7" t="str">
        <f t="shared" ref="U7:U70" si="5">$B7&amp;"-"&amp;$C7</f>
        <v>Pin Header-AIN0</v>
      </c>
      <c r="W7" t="str">
        <f>IF(IF(IFERROR(VLOOKUP(H7,$O$6:$O$50,1,),1)=1,1,0),IFERROR(VLOOKUP($F$2&amp;"-"&amp;H7,RAW_b_TEI0181_REV01!C:G,4,0),"--"),"---")</f>
        <v>AF23</v>
      </c>
      <c r="X7" t="str">
        <f t="shared" ref="X7:X70" si="6">IF(AND(J7="--",W7="--"),M7,"---")</f>
        <v>---</v>
      </c>
    </row>
    <row r="8" spans="1:24" x14ac:dyDescent="0.25">
      <c r="A8" t="s">
        <v>171</v>
      </c>
      <c r="B8" t="s">
        <v>1836</v>
      </c>
      <c r="C8" t="s">
        <v>289</v>
      </c>
      <c r="D8" t="s">
        <v>168</v>
      </c>
      <c r="E8">
        <v>3</v>
      </c>
      <c r="F8" t="str">
        <f t="shared" si="0"/>
        <v>J1-3</v>
      </c>
      <c r="G8" t="str">
        <f>VLOOKUP(F8,RAW_b_TEI0181_REV01!A:B,2,0)</f>
        <v>AIN1</v>
      </c>
      <c r="H8" t="str">
        <f t="shared" si="1"/>
        <v>AIN1</v>
      </c>
      <c r="I8" t="str">
        <f t="shared" si="2"/>
        <v>--</v>
      </c>
      <c r="J8" t="str">
        <f t="shared" si="3"/>
        <v>--</v>
      </c>
      <c r="K8">
        <f>IFERROR(IF(J8="--",IF(G8=H8,VLOOKUP(G8,RAW_b_TEI0181_REV01!L:N,3,0),SUM(VLOOKUP(H8,RAW_b_TEI0181_REV01!L:N,3,0),VLOOKUP(G8,RAW_b_TEI0181_REV01!L:N,3,0))),"---"),"---")</f>
        <v>33.398800000000001</v>
      </c>
      <c r="L8" t="str">
        <f t="shared" si="4"/>
        <v>J1-3</v>
      </c>
      <c r="M8" t="str">
        <f>IFERROR(IF(
COUNTIF(B2B!H:H,(IF(K8&lt;&gt;"---",IF(INDEX(RAW_b_TEI0181_REV01!B:D,MATCH(H8,RAW_b_TEI0181_REV01!B:B,0),3)=L8,INDEX(
RAW_b_TEI0181_REV01!B:D,MATCH(H8,INDEX(RAW_b_TEI0181_REV01!B:B,MATCH(H8,RAW_b_TEI0181_REV01!B:B,)+1):'RAW_b_TEI0181_REV01'!B11079,)+MATCH(H8,RAW_b_TEI0181_REV01!B:B,),3),INDEX(RAW_b_TEI0181_REV01!B:D,MATCH(H8,RAW_b_TEI0181_REV01!B:B,0),3)),"---")))=1,"---",IF(K8&lt;&gt;"---",IF(INDEX(RAW_b_TEI0181_REV01!B:D,MATCH(H8,RAW_b_TEI0181_REV01!B:B,0),3)=L8,INDEX(
RAW_b_TEI0181_REV01!B:D,MATCH(H8,INDEX(RAW_b_TEI0181_REV01!B:B,MATCH(H8,RAW_b_TEI0181_REV01!B:B,)+1):'RAW_b_TEI0181_REV01'!B11079,)+MATCH(H8,RAW_b_TEI0181_REV01!B:B,),3),INDEX(RAW_b_TEI0181_REV01!B:D,MATCH(H8,RAW_b_TEI0181_REV01!B:B,0),3)),"---")),"---")</f>
        <v>U1-AF24</v>
      </c>
      <c r="N8" t="str">
        <f>IFERROR(IF(AND(B8="B2B",J8="--"),L8,IF(
COUNTIF(B2B!H:H,(IF(K8&lt;&gt;"---",IF(INDEX(RAW_b_TEI0181_REV01!B:D,MATCH(H8,RAW_b_TEI0181_REV01!B:B,0),3)=L8,INDEX(
RAW_b_TEI0181_REV01!B:D,MATCH(H8,INDEX(RAW_b_TEI0181_REV01!B:B,MATCH(H8,RAW_b_TEI0181_REV01!B:B,)+1):'RAW_b_TEI0181_REV01'!B11079,)+MATCH(H8,RAW_b_TEI0181_REV01!B:B,),3),INDEX(RAW_b_TEI0181_REV01!B:D,MATCH(H8,RAW_b_TEI0181_REV01!B:B,0),3)),"---")))=0,"---",IF(K8&lt;&gt;"---",IF(INDEX(RAW_b_TEI0181_REV01!B:D,MATCH(H8,RAW_b_TEI0181_REV01!B:B,0),3)=L8,INDEX(
RAW_b_TEI0181_REV01!B:D,MATCH(H8,INDEX(RAW_b_TEI0181_REV01!B:B,MATCH(H8,RAW_b_TEI0181_REV01!B:B,)+1):'RAW_b_TEI0181_REV01'!B11079,)+MATCH(H8,RAW_b_TEI0181_REV01!B:B,),3),INDEX(RAW_b_TEI0181_REV01!B:D,MATCH(H8,RAW_b_TEI0181_REV01!B:B,0),3)),"---"))),"---")</f>
        <v>---</v>
      </c>
      <c r="O8" t="s">
        <v>288</v>
      </c>
      <c r="T8">
        <f>COUNTIF(RAW_b_TEI0181_REV01!B:B,G8)</f>
        <v>2</v>
      </c>
      <c r="U8" t="str">
        <f t="shared" si="5"/>
        <v>Pin Header-AIN1</v>
      </c>
      <c r="W8" t="str">
        <f>IF(IF(IFERROR(VLOOKUP(H8,$O$6:$O$50,1,),1)=1,1,0),IFERROR(VLOOKUP($F$2&amp;"-"&amp;H8,RAW_b_TEI0181_REV01!C:G,4,0),"--"),"---")</f>
        <v>AF24</v>
      </c>
      <c r="X8" t="str">
        <f t="shared" si="6"/>
        <v>---</v>
      </c>
    </row>
    <row r="9" spans="1:24" x14ac:dyDescent="0.25">
      <c r="A9" t="s">
        <v>172</v>
      </c>
      <c r="B9" t="s">
        <v>1836</v>
      </c>
      <c r="C9" t="s">
        <v>291</v>
      </c>
      <c r="D9" t="s">
        <v>168</v>
      </c>
      <c r="E9">
        <v>4</v>
      </c>
      <c r="F9" t="str">
        <f t="shared" si="0"/>
        <v>J1-4</v>
      </c>
      <c r="G9" t="str">
        <f>VLOOKUP(F9,RAW_b_TEI0181_REV01!A:B,2,0)</f>
        <v>AIN2</v>
      </c>
      <c r="H9" t="str">
        <f t="shared" si="1"/>
        <v>AIN2</v>
      </c>
      <c r="I9" t="str">
        <f t="shared" si="2"/>
        <v>--</v>
      </c>
      <c r="J9" t="str">
        <f t="shared" si="3"/>
        <v>--</v>
      </c>
      <c r="K9">
        <f>IFERROR(IF(J9="--",IF(G9=H9,VLOOKUP(G9,RAW_b_TEI0181_REV01!L:N,3,0),SUM(VLOOKUP(H9,RAW_b_TEI0181_REV01!L:N,3,0),VLOOKUP(G9,RAW_b_TEI0181_REV01!L:N,3,0))),"---"),"---")</f>
        <v>27.770499999999998</v>
      </c>
      <c r="L9" t="str">
        <f t="shared" si="4"/>
        <v>J1-4</v>
      </c>
      <c r="M9" t="str">
        <f>IFERROR(IF(
COUNTIF(B2B!H:H,(IF(K9&lt;&gt;"---",IF(INDEX(RAW_b_TEI0181_REV01!B:D,MATCH(H9,RAW_b_TEI0181_REV01!B:B,0),3)=L9,INDEX(
RAW_b_TEI0181_REV01!B:D,MATCH(H9,INDEX(RAW_b_TEI0181_REV01!B:B,MATCH(H9,RAW_b_TEI0181_REV01!B:B,)+1):'RAW_b_TEI0181_REV01'!B11080,)+MATCH(H9,RAW_b_TEI0181_REV01!B:B,),3),INDEX(RAW_b_TEI0181_REV01!B:D,MATCH(H9,RAW_b_TEI0181_REV01!B:B,0),3)),"---")))=1,"---",IF(K9&lt;&gt;"---",IF(INDEX(RAW_b_TEI0181_REV01!B:D,MATCH(H9,RAW_b_TEI0181_REV01!B:B,0),3)=L9,INDEX(
RAW_b_TEI0181_REV01!B:D,MATCH(H9,INDEX(RAW_b_TEI0181_REV01!B:B,MATCH(H9,RAW_b_TEI0181_REV01!B:B,)+1):'RAW_b_TEI0181_REV01'!B11080,)+MATCH(H9,RAW_b_TEI0181_REV01!B:B,),3),INDEX(RAW_b_TEI0181_REV01!B:D,MATCH(H9,RAW_b_TEI0181_REV01!B:B,0),3)),"---")),"---")</f>
        <v>U1-AG26</v>
      </c>
      <c r="N9" t="str">
        <f>IFERROR(IF(AND(B9="B2B",J9="--"),L9,IF(
COUNTIF(B2B!H:H,(IF(K9&lt;&gt;"---",IF(INDEX(RAW_b_TEI0181_REV01!B:D,MATCH(H9,RAW_b_TEI0181_REV01!B:B,0),3)=L9,INDEX(
RAW_b_TEI0181_REV01!B:D,MATCH(H9,INDEX(RAW_b_TEI0181_REV01!B:B,MATCH(H9,RAW_b_TEI0181_REV01!B:B,)+1):'RAW_b_TEI0181_REV01'!B11080,)+MATCH(H9,RAW_b_TEI0181_REV01!B:B,),3),INDEX(RAW_b_TEI0181_REV01!B:D,MATCH(H9,RAW_b_TEI0181_REV01!B:B,0),3)),"---")))=0,"---",IF(K9&lt;&gt;"---",IF(INDEX(RAW_b_TEI0181_REV01!B:D,MATCH(H9,RAW_b_TEI0181_REV01!B:B,0),3)=L9,INDEX(
RAW_b_TEI0181_REV01!B:D,MATCH(H9,INDEX(RAW_b_TEI0181_REV01!B:B,MATCH(H9,RAW_b_TEI0181_REV01!B:B,)+1):'RAW_b_TEI0181_REV01'!B11080,)+MATCH(H9,RAW_b_TEI0181_REV01!B:B,),3),INDEX(RAW_b_TEI0181_REV01!B:D,MATCH(H9,RAW_b_TEI0181_REV01!B:B,0),3)),"---"))),"---")</f>
        <v>---</v>
      </c>
      <c r="O9" t="s">
        <v>285</v>
      </c>
      <c r="T9">
        <f>COUNTIF(RAW_b_TEI0181_REV01!B:B,G9)</f>
        <v>2</v>
      </c>
      <c r="U9" t="str">
        <f t="shared" si="5"/>
        <v>Pin Header-AIN2</v>
      </c>
      <c r="W9" t="str">
        <f>IF(IF(IFERROR(VLOOKUP(H9,$O$6:$O$50,1,),1)=1,1,0),IFERROR(VLOOKUP($F$2&amp;"-"&amp;H9,RAW_b_TEI0181_REV01!C:G,4,0),"--"),"---")</f>
        <v>AG26</v>
      </c>
      <c r="X9" t="str">
        <f t="shared" si="6"/>
        <v>---</v>
      </c>
    </row>
    <row r="10" spans="1:24" x14ac:dyDescent="0.25">
      <c r="A10" t="s">
        <v>173</v>
      </c>
      <c r="B10" t="s">
        <v>1836</v>
      </c>
      <c r="C10" t="s">
        <v>293</v>
      </c>
      <c r="D10" t="s">
        <v>168</v>
      </c>
      <c r="E10">
        <v>5</v>
      </c>
      <c r="F10" t="str">
        <f t="shared" si="0"/>
        <v>J1-5</v>
      </c>
      <c r="G10" t="str">
        <f>VLOOKUP(F10,RAW_b_TEI0181_REV01!A:B,2,0)</f>
        <v>AIN3</v>
      </c>
      <c r="H10" t="str">
        <f t="shared" si="1"/>
        <v>AIN3</v>
      </c>
      <c r="I10" t="str">
        <f t="shared" si="2"/>
        <v>--</v>
      </c>
      <c r="J10" t="str">
        <f t="shared" si="3"/>
        <v>--</v>
      </c>
      <c r="K10">
        <f>IFERROR(IF(J10="--",IF(G10=H10,VLOOKUP(G10,RAW_b_TEI0181_REV01!L:N,3,0),SUM(VLOOKUP(H10,RAW_b_TEI0181_REV01!L:N,3,0),VLOOKUP(G10,RAW_b_TEI0181_REV01!L:N,3,0))),"---"),"---")</f>
        <v>23.708200000000001</v>
      </c>
      <c r="L10" t="str">
        <f t="shared" si="4"/>
        <v>J1-5</v>
      </c>
      <c r="M10" t="str">
        <f>IFERROR(IF(
COUNTIF(B2B!H:H,(IF(K10&lt;&gt;"---",IF(INDEX(RAW_b_TEI0181_REV01!B:D,MATCH(H10,RAW_b_TEI0181_REV01!B:B,0),3)=L10,INDEX(
RAW_b_TEI0181_REV01!B:D,MATCH(H10,INDEX(RAW_b_TEI0181_REV01!B:B,MATCH(H10,RAW_b_TEI0181_REV01!B:B,)+1):'RAW_b_TEI0181_REV01'!B11081,)+MATCH(H10,RAW_b_TEI0181_REV01!B:B,),3),INDEX(RAW_b_TEI0181_REV01!B:D,MATCH(H10,RAW_b_TEI0181_REV01!B:B,0),3)),"---")))=1,"---",IF(K10&lt;&gt;"---",IF(INDEX(RAW_b_TEI0181_REV01!B:D,MATCH(H10,RAW_b_TEI0181_REV01!B:B,0),3)=L10,INDEX(
RAW_b_TEI0181_REV01!B:D,MATCH(H10,INDEX(RAW_b_TEI0181_REV01!B:B,MATCH(H10,RAW_b_TEI0181_REV01!B:B,)+1):'RAW_b_TEI0181_REV01'!B11081,)+MATCH(H10,RAW_b_TEI0181_REV01!B:B,),3),INDEX(RAW_b_TEI0181_REV01!B:D,MATCH(H10,RAW_b_TEI0181_REV01!B:B,0),3)),"---")),"---")</f>
        <v>U1-AH28</v>
      </c>
      <c r="N10" t="str">
        <f>IFERROR(IF(AND(B10="B2B",J10="--"),L10,IF(
COUNTIF(B2B!H:H,(IF(K10&lt;&gt;"---",IF(INDEX(RAW_b_TEI0181_REV01!B:D,MATCH(H10,RAW_b_TEI0181_REV01!B:B,0),3)=L10,INDEX(
RAW_b_TEI0181_REV01!B:D,MATCH(H10,INDEX(RAW_b_TEI0181_REV01!B:B,MATCH(H10,RAW_b_TEI0181_REV01!B:B,)+1):'RAW_b_TEI0181_REV01'!B11081,)+MATCH(H10,RAW_b_TEI0181_REV01!B:B,),3),INDEX(RAW_b_TEI0181_REV01!B:D,MATCH(H10,RAW_b_TEI0181_REV01!B:B,0),3)),"---")))=0,"---",IF(K10&lt;&gt;"---",IF(INDEX(RAW_b_TEI0181_REV01!B:D,MATCH(H10,RAW_b_TEI0181_REV01!B:B,0),3)=L10,INDEX(
RAW_b_TEI0181_REV01!B:D,MATCH(H10,INDEX(RAW_b_TEI0181_REV01!B:B,MATCH(H10,RAW_b_TEI0181_REV01!B:B,)+1):'RAW_b_TEI0181_REV01'!B11081,)+MATCH(H10,RAW_b_TEI0181_REV01!B:B,),3),INDEX(RAW_b_TEI0181_REV01!B:D,MATCH(H10,RAW_b_TEI0181_REV01!B:B,0),3)),"---"))),"---")</f>
        <v>---</v>
      </c>
      <c r="O10" t="s">
        <v>328</v>
      </c>
      <c r="T10">
        <f>COUNTIF(RAW_b_TEI0181_REV01!B:B,G10)</f>
        <v>2</v>
      </c>
      <c r="U10" t="str">
        <f t="shared" si="5"/>
        <v>Pin Header-AIN3</v>
      </c>
      <c r="W10" t="str">
        <f>IF(IF(IFERROR(VLOOKUP(H10,$O$6:$O$50,1,),1)=1,1,0),IFERROR(VLOOKUP($F$2&amp;"-"&amp;H10,RAW_b_TEI0181_REV01!C:G,4,0),"--"),"---")</f>
        <v>AH28</v>
      </c>
      <c r="X10" t="str">
        <f t="shared" si="6"/>
        <v>---</v>
      </c>
    </row>
    <row r="11" spans="1:24" x14ac:dyDescent="0.25">
      <c r="A11" t="s">
        <v>174</v>
      </c>
      <c r="B11" t="s">
        <v>1836</v>
      </c>
      <c r="C11" t="s">
        <v>295</v>
      </c>
      <c r="D11" t="s">
        <v>168</v>
      </c>
      <c r="E11">
        <v>6</v>
      </c>
      <c r="F11" t="str">
        <f t="shared" si="0"/>
        <v>J1-6</v>
      </c>
      <c r="G11" t="str">
        <f>VLOOKUP(F11,RAW_b_TEI0181_REV01!A:B,2,0)</f>
        <v>AIN4</v>
      </c>
      <c r="H11" t="str">
        <f t="shared" si="1"/>
        <v>AIN4</v>
      </c>
      <c r="I11" t="str">
        <f t="shared" si="2"/>
        <v>--</v>
      </c>
      <c r="J11" t="str">
        <f t="shared" si="3"/>
        <v>--</v>
      </c>
      <c r="K11">
        <f>IFERROR(IF(J11="--",IF(G11=H11,VLOOKUP(G11,RAW_b_TEI0181_REV01!L:N,3,0),SUM(VLOOKUP(H11,RAW_b_TEI0181_REV01!L:N,3,0),VLOOKUP(G11,RAW_b_TEI0181_REV01!L:N,3,0))),"---"),"---")</f>
        <v>21.617100000000001</v>
      </c>
      <c r="L11" t="str">
        <f t="shared" si="4"/>
        <v>J1-6</v>
      </c>
      <c r="M11" t="str">
        <f>IFERROR(IF(
COUNTIF(B2B!H:H,(IF(K11&lt;&gt;"---",IF(INDEX(RAW_b_TEI0181_REV01!B:D,MATCH(H11,RAW_b_TEI0181_REV01!B:B,0),3)=L11,INDEX(
RAW_b_TEI0181_REV01!B:D,MATCH(H11,INDEX(RAW_b_TEI0181_REV01!B:B,MATCH(H11,RAW_b_TEI0181_REV01!B:B,)+1):'RAW_b_TEI0181_REV01'!B11082,)+MATCH(H11,RAW_b_TEI0181_REV01!B:B,),3),INDEX(RAW_b_TEI0181_REV01!B:D,MATCH(H11,RAW_b_TEI0181_REV01!B:B,0),3)),"---")))=1,"---",IF(K11&lt;&gt;"---",IF(INDEX(RAW_b_TEI0181_REV01!B:D,MATCH(H11,RAW_b_TEI0181_REV01!B:B,0),3)=L11,INDEX(
RAW_b_TEI0181_REV01!B:D,MATCH(H11,INDEX(RAW_b_TEI0181_REV01!B:B,MATCH(H11,RAW_b_TEI0181_REV01!B:B,)+1):'RAW_b_TEI0181_REV01'!B11082,)+MATCH(H11,RAW_b_TEI0181_REV01!B:B,),3),INDEX(RAW_b_TEI0181_REV01!B:D,MATCH(H11,RAW_b_TEI0181_REV01!B:B,0),3)),"---")),"---")</f>
        <v>U1-AH27</v>
      </c>
      <c r="N11" t="str">
        <f>IFERROR(IF(AND(B11="B2B",J11="--"),L11,IF(
COUNTIF(B2B!H:H,(IF(K11&lt;&gt;"---",IF(INDEX(RAW_b_TEI0181_REV01!B:D,MATCH(H11,RAW_b_TEI0181_REV01!B:B,0),3)=L11,INDEX(
RAW_b_TEI0181_REV01!B:D,MATCH(H11,INDEX(RAW_b_TEI0181_REV01!B:B,MATCH(H11,RAW_b_TEI0181_REV01!B:B,)+1):'RAW_b_TEI0181_REV01'!B11082,)+MATCH(H11,RAW_b_TEI0181_REV01!B:B,),3),INDEX(RAW_b_TEI0181_REV01!B:D,MATCH(H11,RAW_b_TEI0181_REV01!B:B,0),3)),"---")))=0,"---",IF(K11&lt;&gt;"---",IF(INDEX(RAW_b_TEI0181_REV01!B:D,MATCH(H11,RAW_b_TEI0181_REV01!B:B,0),3)=L11,INDEX(
RAW_b_TEI0181_REV01!B:D,MATCH(H11,INDEX(RAW_b_TEI0181_REV01!B:B,MATCH(H11,RAW_b_TEI0181_REV01!B:B,)+1):'RAW_b_TEI0181_REV01'!B11082,)+MATCH(H11,RAW_b_TEI0181_REV01!B:B,),3),INDEX(RAW_b_TEI0181_REV01!B:D,MATCH(H11,RAW_b_TEI0181_REV01!B:B,0),3)),"---"))),"---")</f>
        <v>---</v>
      </c>
      <c r="O11" t="s">
        <v>292</v>
      </c>
      <c r="T11">
        <f>COUNTIF(RAW_b_TEI0181_REV01!B:B,G11)</f>
        <v>2</v>
      </c>
      <c r="U11" t="str">
        <f t="shared" si="5"/>
        <v>Pin Header-AIN4</v>
      </c>
      <c r="W11" t="str">
        <f>IF(IF(IFERROR(VLOOKUP(H11,$O$6:$O$50,1,),1)=1,1,0),IFERROR(VLOOKUP($F$2&amp;"-"&amp;H11,RAW_b_TEI0181_REV01!C:G,4,0),"--"),"---")</f>
        <v>AH27</v>
      </c>
      <c r="X11" t="str">
        <f t="shared" si="6"/>
        <v>---</v>
      </c>
    </row>
    <row r="12" spans="1:24" x14ac:dyDescent="0.25">
      <c r="A12" t="s">
        <v>175</v>
      </c>
      <c r="B12" t="s">
        <v>1836</v>
      </c>
      <c r="C12" t="s">
        <v>297</v>
      </c>
      <c r="D12" t="s">
        <v>168</v>
      </c>
      <c r="E12">
        <v>7</v>
      </c>
      <c r="F12" t="str">
        <f t="shared" si="0"/>
        <v>J1-7</v>
      </c>
      <c r="G12" t="str">
        <f>VLOOKUP(F12,RAW_b_TEI0181_REV01!A:B,2,0)</f>
        <v>AIN5</v>
      </c>
      <c r="H12" t="str">
        <f t="shared" si="1"/>
        <v>AIN5</v>
      </c>
      <c r="I12" t="str">
        <f t="shared" si="2"/>
        <v>--</v>
      </c>
      <c r="J12" t="str">
        <f t="shared" si="3"/>
        <v>--</v>
      </c>
      <c r="K12">
        <f>IFERROR(IF(J12="--",IF(G12=H12,VLOOKUP(G12,RAW_b_TEI0181_REV01!L:N,3,0),SUM(VLOOKUP(H12,RAW_b_TEI0181_REV01!L:N,3,0),VLOOKUP(G12,RAW_b_TEI0181_REV01!L:N,3,0))),"---"),"---")</f>
        <v>18.485199999999999</v>
      </c>
      <c r="L12" t="str">
        <f t="shared" si="4"/>
        <v>J1-7</v>
      </c>
      <c r="M12" t="str">
        <f>IFERROR(IF(
COUNTIF(B2B!H:H,(IF(K12&lt;&gt;"---",IF(INDEX(RAW_b_TEI0181_REV01!B:D,MATCH(H12,RAW_b_TEI0181_REV01!B:B,0),3)=L12,INDEX(
RAW_b_TEI0181_REV01!B:D,MATCH(H12,INDEX(RAW_b_TEI0181_REV01!B:B,MATCH(H12,RAW_b_TEI0181_REV01!B:B,)+1):'RAW_b_TEI0181_REV01'!B11083,)+MATCH(H12,RAW_b_TEI0181_REV01!B:B,),3),INDEX(RAW_b_TEI0181_REV01!B:D,MATCH(H12,RAW_b_TEI0181_REV01!B:B,0),3)),"---")))=1,"---",IF(K12&lt;&gt;"---",IF(INDEX(RAW_b_TEI0181_REV01!B:D,MATCH(H12,RAW_b_TEI0181_REV01!B:B,0),3)=L12,INDEX(
RAW_b_TEI0181_REV01!B:D,MATCH(H12,INDEX(RAW_b_TEI0181_REV01!B:B,MATCH(H12,RAW_b_TEI0181_REV01!B:B,)+1):'RAW_b_TEI0181_REV01'!B11083,)+MATCH(H12,RAW_b_TEI0181_REV01!B:B,),3),INDEX(RAW_b_TEI0181_REV01!B:D,MATCH(H12,RAW_b_TEI0181_REV01!B:B,0),3)),"---")),"---")</f>
        <v>U1-AF27</v>
      </c>
      <c r="N12" t="str">
        <f>IFERROR(IF(AND(B12="B2B",J12="--"),L12,IF(
COUNTIF(B2B!H:H,(IF(K12&lt;&gt;"---",IF(INDEX(RAW_b_TEI0181_REV01!B:D,MATCH(H12,RAW_b_TEI0181_REV01!B:B,0),3)=L12,INDEX(
RAW_b_TEI0181_REV01!B:D,MATCH(H12,INDEX(RAW_b_TEI0181_REV01!B:B,MATCH(H12,RAW_b_TEI0181_REV01!B:B,)+1):'RAW_b_TEI0181_REV01'!B11083,)+MATCH(H12,RAW_b_TEI0181_REV01!B:B,),3),INDEX(RAW_b_TEI0181_REV01!B:D,MATCH(H12,RAW_b_TEI0181_REV01!B:B,0),3)),"---")))=0,"---",IF(K12&lt;&gt;"---",IF(INDEX(RAW_b_TEI0181_REV01!B:D,MATCH(H12,RAW_b_TEI0181_REV01!B:B,0),3)=L12,INDEX(
RAW_b_TEI0181_REV01!B:D,MATCH(H12,INDEX(RAW_b_TEI0181_REV01!B:B,MATCH(H12,RAW_b_TEI0181_REV01!B:B,)+1):'RAW_b_TEI0181_REV01'!B11083,)+MATCH(H12,RAW_b_TEI0181_REV01!B:B,),3),INDEX(RAW_b_TEI0181_REV01!B:D,MATCH(H12,RAW_b_TEI0181_REV01!B:B,0),3)),"---"))),"---")</f>
        <v>---</v>
      </c>
      <c r="O12" t="s">
        <v>385</v>
      </c>
      <c r="T12">
        <f>COUNTIF(RAW_b_TEI0181_REV01!B:B,G12)</f>
        <v>2</v>
      </c>
      <c r="U12" t="str">
        <f t="shared" si="5"/>
        <v>Pin Header-AIN5</v>
      </c>
      <c r="W12" t="str">
        <f>IF(IF(IFERROR(VLOOKUP(H12,$O$6:$O$50,1,),1)=1,1,0),IFERROR(VLOOKUP($F$2&amp;"-"&amp;H12,RAW_b_TEI0181_REV01!C:G,4,0),"--"),"---")</f>
        <v>AF27</v>
      </c>
      <c r="X12" t="str">
        <f t="shared" si="6"/>
        <v>---</v>
      </c>
    </row>
    <row r="13" spans="1:24" x14ac:dyDescent="0.25">
      <c r="A13" t="s">
        <v>176</v>
      </c>
      <c r="B13" t="s">
        <v>1836</v>
      </c>
      <c r="C13" t="s">
        <v>299</v>
      </c>
      <c r="D13" t="s">
        <v>168</v>
      </c>
      <c r="E13">
        <v>8</v>
      </c>
      <c r="F13" t="str">
        <f t="shared" si="0"/>
        <v>J1-8</v>
      </c>
      <c r="G13" t="str">
        <f>VLOOKUP(F13,RAW_b_TEI0181_REV01!A:B,2,0)</f>
        <v>AIN6</v>
      </c>
      <c r="H13" t="str">
        <f t="shared" si="1"/>
        <v>AIN6</v>
      </c>
      <c r="I13" t="str">
        <f t="shared" si="2"/>
        <v>--</v>
      </c>
      <c r="J13" t="str">
        <f t="shared" si="3"/>
        <v>--</v>
      </c>
      <c r="K13">
        <f>IFERROR(IF(J13="--",IF(G13=H13,VLOOKUP(G13,RAW_b_TEI0181_REV01!L:N,3,0),SUM(VLOOKUP(H13,RAW_b_TEI0181_REV01!L:N,3,0),VLOOKUP(G13,RAW_b_TEI0181_REV01!L:N,3,0))),"---"),"---")</f>
        <v>16.381</v>
      </c>
      <c r="L13" t="str">
        <f t="shared" si="4"/>
        <v>J1-8</v>
      </c>
      <c r="M13" t="str">
        <f>IFERROR(IF(
COUNTIF(B2B!H:H,(IF(K13&lt;&gt;"---",IF(INDEX(RAW_b_TEI0181_REV01!B:D,MATCH(H13,RAW_b_TEI0181_REV01!B:B,0),3)=L13,INDEX(
RAW_b_TEI0181_REV01!B:D,MATCH(H13,INDEX(RAW_b_TEI0181_REV01!B:B,MATCH(H13,RAW_b_TEI0181_REV01!B:B,)+1):'RAW_b_TEI0181_REV01'!B11084,)+MATCH(H13,RAW_b_TEI0181_REV01!B:B,),3),INDEX(RAW_b_TEI0181_REV01!B:D,MATCH(H13,RAW_b_TEI0181_REV01!B:B,0),3)),"---")))=1,"---",IF(K13&lt;&gt;"---",IF(INDEX(RAW_b_TEI0181_REV01!B:D,MATCH(H13,RAW_b_TEI0181_REV01!B:B,0),3)=L13,INDEX(
RAW_b_TEI0181_REV01!B:D,MATCH(H13,INDEX(RAW_b_TEI0181_REV01!B:B,MATCH(H13,RAW_b_TEI0181_REV01!B:B,)+1):'RAW_b_TEI0181_REV01'!B11084,)+MATCH(H13,RAW_b_TEI0181_REV01!B:B,),3),INDEX(RAW_b_TEI0181_REV01!B:D,MATCH(H13,RAW_b_TEI0181_REV01!B:B,0),3)),"---")),"---")</f>
        <v>U1-AF26</v>
      </c>
      <c r="N13" t="str">
        <f>IFERROR(IF(AND(B13="B2B",J13="--"),L13,IF(
COUNTIF(B2B!H:H,(IF(K13&lt;&gt;"---",IF(INDEX(RAW_b_TEI0181_REV01!B:D,MATCH(H13,RAW_b_TEI0181_REV01!B:B,0),3)=L13,INDEX(
RAW_b_TEI0181_REV01!B:D,MATCH(H13,INDEX(RAW_b_TEI0181_REV01!B:B,MATCH(H13,RAW_b_TEI0181_REV01!B:B,)+1):'RAW_b_TEI0181_REV01'!B11084,)+MATCH(H13,RAW_b_TEI0181_REV01!B:B,),3),INDEX(RAW_b_TEI0181_REV01!B:D,MATCH(H13,RAW_b_TEI0181_REV01!B:B,0),3)),"---")))=0,"---",IF(K13&lt;&gt;"---",IF(INDEX(RAW_b_TEI0181_REV01!B:D,MATCH(H13,RAW_b_TEI0181_REV01!B:B,0),3)=L13,INDEX(
RAW_b_TEI0181_REV01!B:D,MATCH(H13,INDEX(RAW_b_TEI0181_REV01!B:B,MATCH(H13,RAW_b_TEI0181_REV01!B:B,)+1):'RAW_b_TEI0181_REV01'!B11084,)+MATCH(H13,RAW_b_TEI0181_REV01!B:B,),3),INDEX(RAW_b_TEI0181_REV01!B:D,MATCH(H13,RAW_b_TEI0181_REV01!B:B,0),3)),"---"))),"---")</f>
        <v>---</v>
      </c>
      <c r="O13" t="s">
        <v>395</v>
      </c>
      <c r="T13">
        <f>COUNTIF(RAW_b_TEI0181_REV01!B:B,G13)</f>
        <v>2</v>
      </c>
      <c r="U13" t="str">
        <f t="shared" si="5"/>
        <v>Pin Header-AIN6</v>
      </c>
      <c r="W13" t="str">
        <f>IF(IF(IFERROR(VLOOKUP(H13,$O$6:$O$50,1,),1)=1,1,0),IFERROR(VLOOKUP($F$2&amp;"-"&amp;H13,RAW_b_TEI0181_REV01!C:G,4,0),"--"),"---")</f>
        <v>AF26</v>
      </c>
      <c r="X13" t="str">
        <f t="shared" si="6"/>
        <v>---</v>
      </c>
    </row>
    <row r="14" spans="1:24" x14ac:dyDescent="0.25">
      <c r="A14" t="s">
        <v>177</v>
      </c>
      <c r="B14" t="s">
        <v>1836</v>
      </c>
      <c r="C14" t="s">
        <v>301</v>
      </c>
      <c r="D14" t="s">
        <v>168</v>
      </c>
      <c r="E14">
        <v>9</v>
      </c>
      <c r="F14" t="str">
        <f t="shared" si="0"/>
        <v>J1-9</v>
      </c>
      <c r="G14" t="str">
        <f>VLOOKUP(F14,RAW_b_TEI0181_REV01!A:B,2,0)</f>
        <v>D0</v>
      </c>
      <c r="H14" t="str">
        <f t="shared" si="1"/>
        <v>D0</v>
      </c>
      <c r="I14" t="str">
        <f t="shared" si="2"/>
        <v>--</v>
      </c>
      <c r="J14" t="str">
        <f t="shared" si="3"/>
        <v>--</v>
      </c>
      <c r="K14">
        <f>IFERROR(IF(J14="--",IF(G14=H14,VLOOKUP(G14,RAW_b_TEI0181_REV01!L:N,3,0),SUM(VLOOKUP(H14,RAW_b_TEI0181_REV01!L:N,3,0),VLOOKUP(G14,RAW_b_TEI0181_REV01!L:N,3,0))),"---"),"---")</f>
        <v>15.036</v>
      </c>
      <c r="L14" t="str">
        <f t="shared" si="4"/>
        <v>J1-9</v>
      </c>
      <c r="M14" t="str">
        <f>IFERROR(IF(
COUNTIF(B2B!H:H,(IF(K14&lt;&gt;"---",IF(INDEX(RAW_b_TEI0181_REV01!B:D,MATCH(H14,RAW_b_TEI0181_REV01!B:B,0),3)=L14,INDEX(
RAW_b_TEI0181_REV01!B:D,MATCH(H14,INDEX(RAW_b_TEI0181_REV01!B:B,MATCH(H14,RAW_b_TEI0181_REV01!B:B,)+1):'RAW_b_TEI0181_REV01'!B11085,)+MATCH(H14,RAW_b_TEI0181_REV01!B:B,),3),INDEX(RAW_b_TEI0181_REV01!B:D,MATCH(H14,RAW_b_TEI0181_REV01!B:B,0),3)),"---")))=1,"---",IF(K14&lt;&gt;"---",IF(INDEX(RAW_b_TEI0181_REV01!B:D,MATCH(H14,RAW_b_TEI0181_REV01!B:B,0),3)=L14,INDEX(
RAW_b_TEI0181_REV01!B:D,MATCH(H14,INDEX(RAW_b_TEI0181_REV01!B:B,MATCH(H14,RAW_b_TEI0181_REV01!B:B,)+1):'RAW_b_TEI0181_REV01'!B11085,)+MATCH(H14,RAW_b_TEI0181_REV01!B:B,),3),INDEX(RAW_b_TEI0181_REV01!B:D,MATCH(H14,RAW_b_TEI0181_REV01!B:B,0),3)),"---")),"---")</f>
        <v>U1-AE25</v>
      </c>
      <c r="N14" t="str">
        <f>IFERROR(IF(AND(B14="B2B",J14="--"),L14,IF(
COUNTIF(B2B!H:H,(IF(K14&lt;&gt;"---",IF(INDEX(RAW_b_TEI0181_REV01!B:D,MATCH(H14,RAW_b_TEI0181_REV01!B:B,0),3)=L14,INDEX(
RAW_b_TEI0181_REV01!B:D,MATCH(H14,INDEX(RAW_b_TEI0181_REV01!B:B,MATCH(H14,RAW_b_TEI0181_REV01!B:B,)+1):'RAW_b_TEI0181_REV01'!B11085,)+MATCH(H14,RAW_b_TEI0181_REV01!B:B,),3),INDEX(RAW_b_TEI0181_REV01!B:D,MATCH(H14,RAW_b_TEI0181_REV01!B:B,0),3)),"---")))=0,"---",IF(K14&lt;&gt;"---",IF(INDEX(RAW_b_TEI0181_REV01!B:D,MATCH(H14,RAW_b_TEI0181_REV01!B:B,0),3)=L14,INDEX(
RAW_b_TEI0181_REV01!B:D,MATCH(H14,INDEX(RAW_b_TEI0181_REV01!B:B,MATCH(H14,RAW_b_TEI0181_REV01!B:B,)+1):'RAW_b_TEI0181_REV01'!B11085,)+MATCH(H14,RAW_b_TEI0181_REV01!B:B,),3),INDEX(RAW_b_TEI0181_REV01!B:D,MATCH(H14,RAW_b_TEI0181_REV01!B:B,0),3)),"---"))),"---")</f>
        <v>---</v>
      </c>
      <c r="O14" t="s">
        <v>366</v>
      </c>
      <c r="T14">
        <f>COUNTIF(RAW_b_TEI0181_REV01!B:B,G14)</f>
        <v>2</v>
      </c>
      <c r="U14" t="str">
        <f t="shared" si="5"/>
        <v>Pin Header-D0</v>
      </c>
      <c r="W14" t="str">
        <f>IF(IF(IFERROR(VLOOKUP(H14,$O$6:$O$50,1,),1)=1,1,0),IFERROR(VLOOKUP($F$2&amp;"-"&amp;H14,RAW_b_TEI0181_REV01!C:G,4,0),"--"),"---")</f>
        <v>AE25</v>
      </c>
      <c r="X14" t="str">
        <f t="shared" si="6"/>
        <v>---</v>
      </c>
    </row>
    <row r="15" spans="1:24" x14ac:dyDescent="0.25">
      <c r="A15" t="s">
        <v>178</v>
      </c>
      <c r="B15" t="s">
        <v>1836</v>
      </c>
      <c r="C15" t="s">
        <v>303</v>
      </c>
      <c r="D15" t="s">
        <v>168</v>
      </c>
      <c r="E15">
        <v>10</v>
      </c>
      <c r="F15" t="str">
        <f t="shared" si="0"/>
        <v>J1-10</v>
      </c>
      <c r="G15" t="str">
        <f>VLOOKUP(F15,RAW_b_TEI0181_REV01!A:B,2,0)</f>
        <v>D1</v>
      </c>
      <c r="H15" t="str">
        <f t="shared" si="1"/>
        <v>D1</v>
      </c>
      <c r="I15" t="str">
        <f t="shared" si="2"/>
        <v>--</v>
      </c>
      <c r="J15" t="str">
        <f t="shared" si="3"/>
        <v>--</v>
      </c>
      <c r="K15">
        <f>IFERROR(IF(J15="--",IF(G15=H15,VLOOKUP(G15,RAW_b_TEI0181_REV01!L:N,3,0),SUM(VLOOKUP(H15,RAW_b_TEI0181_REV01!L:N,3,0),VLOOKUP(G15,RAW_b_TEI0181_REV01!L:N,3,0))),"---"),"---")</f>
        <v>15.727</v>
      </c>
      <c r="L15" t="str">
        <f t="shared" si="4"/>
        <v>J1-10</v>
      </c>
      <c r="M15" t="str">
        <f>IFERROR(IF(
COUNTIF(B2B!H:H,(IF(K15&lt;&gt;"---",IF(INDEX(RAW_b_TEI0181_REV01!B:D,MATCH(H15,RAW_b_TEI0181_REV01!B:B,0),3)=L15,INDEX(
RAW_b_TEI0181_REV01!B:D,MATCH(H15,INDEX(RAW_b_TEI0181_REV01!B:B,MATCH(H15,RAW_b_TEI0181_REV01!B:B,)+1):'RAW_b_TEI0181_REV01'!B11086,)+MATCH(H15,RAW_b_TEI0181_REV01!B:B,),3),INDEX(RAW_b_TEI0181_REV01!B:D,MATCH(H15,RAW_b_TEI0181_REV01!B:B,0),3)),"---")))=1,"---",IF(K15&lt;&gt;"---",IF(INDEX(RAW_b_TEI0181_REV01!B:D,MATCH(H15,RAW_b_TEI0181_REV01!B:B,0),3)=L15,INDEX(
RAW_b_TEI0181_REV01!B:D,MATCH(H15,INDEX(RAW_b_TEI0181_REV01!B:B,MATCH(H15,RAW_b_TEI0181_REV01!B:B,)+1):'RAW_b_TEI0181_REV01'!B11086,)+MATCH(H15,RAW_b_TEI0181_REV01!B:B,),3),INDEX(RAW_b_TEI0181_REV01!B:D,MATCH(H15,RAW_b_TEI0181_REV01!B:B,0),3)),"---")),"---")</f>
        <v>U1-AF21</v>
      </c>
      <c r="N15" t="str">
        <f>IFERROR(IF(AND(B15="B2B",J15="--"),L15,IF(
COUNTIF(B2B!H:H,(IF(K15&lt;&gt;"---",IF(INDEX(RAW_b_TEI0181_REV01!B:D,MATCH(H15,RAW_b_TEI0181_REV01!B:B,0),3)=L15,INDEX(
RAW_b_TEI0181_REV01!B:D,MATCH(H15,INDEX(RAW_b_TEI0181_REV01!B:B,MATCH(H15,RAW_b_TEI0181_REV01!B:B,)+1):'RAW_b_TEI0181_REV01'!B11086,)+MATCH(H15,RAW_b_TEI0181_REV01!B:B,),3),INDEX(RAW_b_TEI0181_REV01!B:D,MATCH(H15,RAW_b_TEI0181_REV01!B:B,0),3)),"---")))=0,"---",IF(K15&lt;&gt;"---",IF(INDEX(RAW_b_TEI0181_REV01!B:D,MATCH(H15,RAW_b_TEI0181_REV01!B:B,0),3)=L15,INDEX(
RAW_b_TEI0181_REV01!B:D,MATCH(H15,INDEX(RAW_b_TEI0181_REV01!B:B,MATCH(H15,RAW_b_TEI0181_REV01!B:B,)+1):'RAW_b_TEI0181_REV01'!B11086,)+MATCH(H15,RAW_b_TEI0181_REV01!B:B,),3),INDEX(RAW_b_TEI0181_REV01!B:D,MATCH(H15,RAW_b_TEI0181_REV01!B:B,0),3)),"---"))),"---")</f>
        <v>---</v>
      </c>
      <c r="T15">
        <f>COUNTIF(RAW_b_TEI0181_REV01!B:B,G15)</f>
        <v>2</v>
      </c>
      <c r="U15" t="str">
        <f t="shared" si="5"/>
        <v>Pin Header-D1</v>
      </c>
      <c r="W15" t="str">
        <f>IF(IF(IFERROR(VLOOKUP(H15,$O$6:$O$50,1,),1)=1,1,0),IFERROR(VLOOKUP($F$2&amp;"-"&amp;H15,RAW_b_TEI0181_REV01!C:G,4,0),"--"),"---")</f>
        <v>AF21</v>
      </c>
      <c r="X15" t="str">
        <f t="shared" si="6"/>
        <v>---</v>
      </c>
    </row>
    <row r="16" spans="1:24" x14ac:dyDescent="0.25">
      <c r="A16" t="s">
        <v>179</v>
      </c>
      <c r="B16" t="s">
        <v>1836</v>
      </c>
      <c r="C16" t="s">
        <v>305</v>
      </c>
      <c r="D16" t="s">
        <v>168</v>
      </c>
      <c r="E16">
        <v>11</v>
      </c>
      <c r="F16" t="str">
        <f t="shared" si="0"/>
        <v>J1-11</v>
      </c>
      <c r="G16" t="str">
        <f>VLOOKUP(F16,RAW_b_TEI0181_REV01!A:B,2,0)</f>
        <v>D2</v>
      </c>
      <c r="H16" t="str">
        <f t="shared" si="1"/>
        <v>D2</v>
      </c>
      <c r="I16" t="str">
        <f t="shared" si="2"/>
        <v>--</v>
      </c>
      <c r="J16" t="str">
        <f t="shared" si="3"/>
        <v>--</v>
      </c>
      <c r="K16">
        <f>IFERROR(IF(J16="--",IF(G16=H16,VLOOKUP(G16,RAW_b_TEI0181_REV01!L:N,3,0),SUM(VLOOKUP(H16,RAW_b_TEI0181_REV01!L:N,3,0),VLOOKUP(G16,RAW_b_TEI0181_REV01!L:N,3,0))),"---"),"---")</f>
        <v>18.378399999999999</v>
      </c>
      <c r="L16" t="str">
        <f t="shared" si="4"/>
        <v>J1-11</v>
      </c>
      <c r="M16" t="str">
        <f>IFERROR(IF(
COUNTIF(B2B!H:H,(IF(K16&lt;&gt;"---",IF(INDEX(RAW_b_TEI0181_REV01!B:D,MATCH(H16,RAW_b_TEI0181_REV01!B:B,0),3)=L16,INDEX(
RAW_b_TEI0181_REV01!B:D,MATCH(H16,INDEX(RAW_b_TEI0181_REV01!B:B,MATCH(H16,RAW_b_TEI0181_REV01!B:B,)+1):'RAW_b_TEI0181_REV01'!B11087,)+MATCH(H16,RAW_b_TEI0181_REV01!B:B,),3),INDEX(RAW_b_TEI0181_REV01!B:D,MATCH(H16,RAW_b_TEI0181_REV01!B:B,0),3)),"---")))=1,"---",IF(K16&lt;&gt;"---",IF(INDEX(RAW_b_TEI0181_REV01!B:D,MATCH(H16,RAW_b_TEI0181_REV01!B:B,0),3)=L16,INDEX(
RAW_b_TEI0181_REV01!B:D,MATCH(H16,INDEX(RAW_b_TEI0181_REV01!B:B,MATCH(H16,RAW_b_TEI0181_REV01!B:B,)+1):'RAW_b_TEI0181_REV01'!B11087,)+MATCH(H16,RAW_b_TEI0181_REV01!B:B,),3),INDEX(RAW_b_TEI0181_REV01!B:D,MATCH(H16,RAW_b_TEI0181_REV01!B:B,0),3)),"---")),"---")</f>
        <v>U1-AH20</v>
      </c>
      <c r="N16" t="str">
        <f>IFERROR(IF(AND(B16="B2B",J16="--"),L16,IF(
COUNTIF(B2B!H:H,(IF(K16&lt;&gt;"---",IF(INDEX(RAW_b_TEI0181_REV01!B:D,MATCH(H16,RAW_b_TEI0181_REV01!B:B,0),3)=L16,INDEX(
RAW_b_TEI0181_REV01!B:D,MATCH(H16,INDEX(RAW_b_TEI0181_REV01!B:B,MATCH(H16,RAW_b_TEI0181_REV01!B:B,)+1):'RAW_b_TEI0181_REV01'!B11087,)+MATCH(H16,RAW_b_TEI0181_REV01!B:B,),3),INDEX(RAW_b_TEI0181_REV01!B:D,MATCH(H16,RAW_b_TEI0181_REV01!B:B,0),3)),"---")))=0,"---",IF(K16&lt;&gt;"---",IF(INDEX(RAW_b_TEI0181_REV01!B:D,MATCH(H16,RAW_b_TEI0181_REV01!B:B,0),3)=L16,INDEX(
RAW_b_TEI0181_REV01!B:D,MATCH(H16,INDEX(RAW_b_TEI0181_REV01!B:B,MATCH(H16,RAW_b_TEI0181_REV01!B:B,)+1):'RAW_b_TEI0181_REV01'!B11087,)+MATCH(H16,RAW_b_TEI0181_REV01!B:B,),3),INDEX(RAW_b_TEI0181_REV01!B:D,MATCH(H16,RAW_b_TEI0181_REV01!B:B,0),3)),"---"))),"---")</f>
        <v>---</v>
      </c>
      <c r="T16">
        <f>COUNTIF(RAW_b_TEI0181_REV01!B:B,G16)</f>
        <v>2</v>
      </c>
      <c r="U16" t="str">
        <f t="shared" si="5"/>
        <v>Pin Header-D2</v>
      </c>
      <c r="W16" t="str">
        <f>IF(IF(IFERROR(VLOOKUP(H16,$O$6:$O$50,1,),1)=1,1,0),IFERROR(VLOOKUP($F$2&amp;"-"&amp;H16,RAW_b_TEI0181_REV01!C:G,4,0),"--"),"---")</f>
        <v>AH20</v>
      </c>
      <c r="X16" t="str">
        <f t="shared" si="6"/>
        <v>---</v>
      </c>
    </row>
    <row r="17" spans="1:24" x14ac:dyDescent="0.25">
      <c r="A17" t="s">
        <v>180</v>
      </c>
      <c r="B17" t="s">
        <v>1836</v>
      </c>
      <c r="C17" t="s">
        <v>307</v>
      </c>
      <c r="D17" t="s">
        <v>168</v>
      </c>
      <c r="E17">
        <v>12</v>
      </c>
      <c r="F17" t="str">
        <f t="shared" si="0"/>
        <v>J1-12</v>
      </c>
      <c r="G17" t="str">
        <f>VLOOKUP(F17,RAW_b_TEI0181_REV01!A:B,2,0)</f>
        <v>D3</v>
      </c>
      <c r="H17" t="str">
        <f t="shared" si="1"/>
        <v>D3</v>
      </c>
      <c r="I17" t="str">
        <f t="shared" si="2"/>
        <v>--</v>
      </c>
      <c r="J17" t="str">
        <f t="shared" si="3"/>
        <v>--</v>
      </c>
      <c r="K17">
        <f>IFERROR(IF(J17="--",IF(G17=H17,VLOOKUP(G17,RAW_b_TEI0181_REV01!L:N,3,0),SUM(VLOOKUP(H17,RAW_b_TEI0181_REV01!L:N,3,0),VLOOKUP(G17,RAW_b_TEI0181_REV01!L:N,3,0))),"---"),"---")</f>
        <v>21.4251</v>
      </c>
      <c r="L17" t="str">
        <f t="shared" si="4"/>
        <v>J1-12</v>
      </c>
      <c r="M17" t="str">
        <f>IFERROR(IF(
COUNTIF(B2B!H:H,(IF(K17&lt;&gt;"---",IF(INDEX(RAW_b_TEI0181_REV01!B:D,MATCH(H17,RAW_b_TEI0181_REV01!B:B,0),3)=L17,INDEX(
RAW_b_TEI0181_REV01!B:D,MATCH(H17,INDEX(RAW_b_TEI0181_REV01!B:B,MATCH(H17,RAW_b_TEI0181_REV01!B:B,)+1):'RAW_b_TEI0181_REV01'!B11088,)+MATCH(H17,RAW_b_TEI0181_REV01!B:B,),3),INDEX(RAW_b_TEI0181_REV01!B:D,MATCH(H17,RAW_b_TEI0181_REV01!B:B,0),3)),"---")))=1,"---",IF(K17&lt;&gt;"---",IF(INDEX(RAW_b_TEI0181_REV01!B:D,MATCH(H17,RAW_b_TEI0181_REV01!B:B,0),3)=L17,INDEX(
RAW_b_TEI0181_REV01!B:D,MATCH(H17,INDEX(RAW_b_TEI0181_REV01!B:B,MATCH(H17,RAW_b_TEI0181_REV01!B:B,)+1):'RAW_b_TEI0181_REV01'!B11088,)+MATCH(H17,RAW_b_TEI0181_REV01!B:B,),3),INDEX(RAW_b_TEI0181_REV01!B:D,MATCH(H17,RAW_b_TEI0181_REV01!B:B,0),3)),"---")),"---")</f>
        <v>U1-AG19</v>
      </c>
      <c r="N17" t="str">
        <f>IFERROR(IF(AND(B17="B2B",J17="--"),L17,IF(
COUNTIF(B2B!H:H,(IF(K17&lt;&gt;"---",IF(INDEX(RAW_b_TEI0181_REV01!B:D,MATCH(H17,RAW_b_TEI0181_REV01!B:B,0),3)=L17,INDEX(
RAW_b_TEI0181_REV01!B:D,MATCH(H17,INDEX(RAW_b_TEI0181_REV01!B:B,MATCH(H17,RAW_b_TEI0181_REV01!B:B,)+1):'RAW_b_TEI0181_REV01'!B11088,)+MATCH(H17,RAW_b_TEI0181_REV01!B:B,),3),INDEX(RAW_b_TEI0181_REV01!B:D,MATCH(H17,RAW_b_TEI0181_REV01!B:B,0),3)),"---")))=0,"---",IF(K17&lt;&gt;"---",IF(INDEX(RAW_b_TEI0181_REV01!B:D,MATCH(H17,RAW_b_TEI0181_REV01!B:B,0),3)=L17,INDEX(
RAW_b_TEI0181_REV01!B:D,MATCH(H17,INDEX(RAW_b_TEI0181_REV01!B:B,MATCH(H17,RAW_b_TEI0181_REV01!B:B,)+1):'RAW_b_TEI0181_REV01'!B11088,)+MATCH(H17,RAW_b_TEI0181_REV01!B:B,),3),INDEX(RAW_b_TEI0181_REV01!B:D,MATCH(H17,RAW_b_TEI0181_REV01!B:B,0),3)),"---"))),"---")</f>
        <v>---</v>
      </c>
      <c r="T17">
        <f>COUNTIF(RAW_b_TEI0181_REV01!B:B,G17)</f>
        <v>2</v>
      </c>
      <c r="U17" t="str">
        <f t="shared" si="5"/>
        <v>Pin Header-D3</v>
      </c>
      <c r="W17" t="str">
        <f>IF(IF(IFERROR(VLOOKUP(H17,$O$6:$O$50,1,),1)=1,1,0),IFERROR(VLOOKUP($F$2&amp;"-"&amp;H17,RAW_b_TEI0181_REV01!C:G,4,0),"--"),"---")</f>
        <v>AG19</v>
      </c>
      <c r="X17" t="str">
        <f t="shared" si="6"/>
        <v>---</v>
      </c>
    </row>
    <row r="18" spans="1:24" x14ac:dyDescent="0.25">
      <c r="A18" t="s">
        <v>181</v>
      </c>
      <c r="B18" t="s">
        <v>1836</v>
      </c>
      <c r="C18" t="s">
        <v>309</v>
      </c>
      <c r="D18" t="s">
        <v>168</v>
      </c>
      <c r="E18">
        <v>13</v>
      </c>
      <c r="F18" t="str">
        <f t="shared" si="0"/>
        <v>J1-13</v>
      </c>
      <c r="G18" t="str">
        <f>VLOOKUP(F18,RAW_b_TEI0181_REV01!A:B,2,0)</f>
        <v>D4</v>
      </c>
      <c r="H18" t="str">
        <f t="shared" si="1"/>
        <v>D4</v>
      </c>
      <c r="I18" t="str">
        <f t="shared" si="2"/>
        <v>--</v>
      </c>
      <c r="J18" t="str">
        <f t="shared" si="3"/>
        <v>--</v>
      </c>
      <c r="K18">
        <f>IFERROR(IF(J18="--",IF(G18=H18,VLOOKUP(G18,RAW_b_TEI0181_REV01!L:N,3,0),SUM(VLOOKUP(H18,RAW_b_TEI0181_REV01!L:N,3,0),VLOOKUP(G18,RAW_b_TEI0181_REV01!L:N,3,0))),"---"),"---")</f>
        <v>23.773399999999999</v>
      </c>
      <c r="L18" t="str">
        <f t="shared" si="4"/>
        <v>J1-13</v>
      </c>
      <c r="M18" t="str">
        <f>IFERROR(IF(
COUNTIF(B2B!H:H,(IF(K18&lt;&gt;"---",IF(INDEX(RAW_b_TEI0181_REV01!B:D,MATCH(H18,RAW_b_TEI0181_REV01!B:B,0),3)=L18,INDEX(
RAW_b_TEI0181_REV01!B:D,MATCH(H18,INDEX(RAW_b_TEI0181_REV01!B:B,MATCH(H18,RAW_b_TEI0181_REV01!B:B,)+1):'RAW_b_TEI0181_REV01'!B11089,)+MATCH(H18,RAW_b_TEI0181_REV01!B:B,),3),INDEX(RAW_b_TEI0181_REV01!B:D,MATCH(H18,RAW_b_TEI0181_REV01!B:B,0),3)),"---")))=1,"---",IF(K18&lt;&gt;"---",IF(INDEX(RAW_b_TEI0181_REV01!B:D,MATCH(H18,RAW_b_TEI0181_REV01!B:B,0),3)=L18,INDEX(
RAW_b_TEI0181_REV01!B:D,MATCH(H18,INDEX(RAW_b_TEI0181_REV01!B:B,MATCH(H18,RAW_b_TEI0181_REV01!B:B,)+1):'RAW_b_TEI0181_REV01'!B11089,)+MATCH(H18,RAW_b_TEI0181_REV01!B:B,),3),INDEX(RAW_b_TEI0181_REV01!B:D,MATCH(H18,RAW_b_TEI0181_REV01!B:B,0),3)),"---")),"---")</f>
        <v>U1-AF19</v>
      </c>
      <c r="N18" t="str">
        <f>IFERROR(IF(AND(B18="B2B",J18="--"),L18,IF(
COUNTIF(B2B!H:H,(IF(K18&lt;&gt;"---",IF(INDEX(RAW_b_TEI0181_REV01!B:D,MATCH(H18,RAW_b_TEI0181_REV01!B:B,0),3)=L18,INDEX(
RAW_b_TEI0181_REV01!B:D,MATCH(H18,INDEX(RAW_b_TEI0181_REV01!B:B,MATCH(H18,RAW_b_TEI0181_REV01!B:B,)+1):'RAW_b_TEI0181_REV01'!B11089,)+MATCH(H18,RAW_b_TEI0181_REV01!B:B,),3),INDEX(RAW_b_TEI0181_REV01!B:D,MATCH(H18,RAW_b_TEI0181_REV01!B:B,0),3)),"---")))=0,"---",IF(K18&lt;&gt;"---",IF(INDEX(RAW_b_TEI0181_REV01!B:D,MATCH(H18,RAW_b_TEI0181_REV01!B:B,0),3)=L18,INDEX(
RAW_b_TEI0181_REV01!B:D,MATCH(H18,INDEX(RAW_b_TEI0181_REV01!B:B,MATCH(H18,RAW_b_TEI0181_REV01!B:B,)+1):'RAW_b_TEI0181_REV01'!B11089,)+MATCH(H18,RAW_b_TEI0181_REV01!B:B,),3),INDEX(RAW_b_TEI0181_REV01!B:D,MATCH(H18,RAW_b_TEI0181_REV01!B:B,0),3)),"---"))),"---")</f>
        <v>---</v>
      </c>
      <c r="T18">
        <f>COUNTIF(RAW_b_TEI0181_REV01!B:B,G18)</f>
        <v>2</v>
      </c>
      <c r="U18" t="str">
        <f t="shared" si="5"/>
        <v>Pin Header-D4</v>
      </c>
      <c r="W18" t="str">
        <f>IF(IF(IFERROR(VLOOKUP(H18,$O$6:$O$50,1,),1)=1,1,0),IFERROR(VLOOKUP($F$2&amp;"-"&amp;H18,RAW_b_TEI0181_REV01!C:G,4,0),"--"),"---")</f>
        <v>AF19</v>
      </c>
      <c r="X18" t="str">
        <f t="shared" si="6"/>
        <v>---</v>
      </c>
    </row>
    <row r="19" spans="1:24" x14ac:dyDescent="0.25">
      <c r="A19" t="s">
        <v>182</v>
      </c>
      <c r="B19" t="s">
        <v>1836</v>
      </c>
      <c r="C19" t="s">
        <v>311</v>
      </c>
      <c r="D19" t="s">
        <v>168</v>
      </c>
      <c r="E19">
        <v>14</v>
      </c>
      <c r="F19" t="str">
        <f t="shared" si="0"/>
        <v>J1-14</v>
      </c>
      <c r="G19" t="str">
        <f>VLOOKUP(F19,RAW_b_TEI0181_REV01!A:B,2,0)</f>
        <v>D5</v>
      </c>
      <c r="H19" t="str">
        <f t="shared" si="1"/>
        <v>D5</v>
      </c>
      <c r="I19" t="str">
        <f t="shared" si="2"/>
        <v>--</v>
      </c>
      <c r="J19" t="str">
        <f t="shared" si="3"/>
        <v>--</v>
      </c>
      <c r="K19">
        <f>IFERROR(IF(J19="--",IF(G19=H19,VLOOKUP(G19,RAW_b_TEI0181_REV01!L:N,3,0),SUM(VLOOKUP(H19,RAW_b_TEI0181_REV01!L:N,3,0),VLOOKUP(G19,RAW_b_TEI0181_REV01!L:N,3,0))),"---"),"---")</f>
        <v>27.512599999999999</v>
      </c>
      <c r="L19" t="str">
        <f t="shared" si="4"/>
        <v>J1-14</v>
      </c>
      <c r="M19" t="str">
        <f>IFERROR(IF(
COUNTIF(B2B!H:H,(IF(K19&lt;&gt;"---",IF(INDEX(RAW_b_TEI0181_REV01!B:D,MATCH(H19,RAW_b_TEI0181_REV01!B:B,0),3)=L19,INDEX(
RAW_b_TEI0181_REV01!B:D,MATCH(H19,INDEX(RAW_b_TEI0181_REV01!B:B,MATCH(H19,RAW_b_TEI0181_REV01!B:B,)+1):'RAW_b_TEI0181_REV01'!B11090,)+MATCH(H19,RAW_b_TEI0181_REV01!B:B,),3),INDEX(RAW_b_TEI0181_REV01!B:D,MATCH(H19,RAW_b_TEI0181_REV01!B:B,0),3)),"---")))=1,"---",IF(K19&lt;&gt;"---",IF(INDEX(RAW_b_TEI0181_REV01!B:D,MATCH(H19,RAW_b_TEI0181_REV01!B:B,0),3)=L19,INDEX(
RAW_b_TEI0181_REV01!B:D,MATCH(H19,INDEX(RAW_b_TEI0181_REV01!B:B,MATCH(H19,RAW_b_TEI0181_REV01!B:B,)+1):'RAW_b_TEI0181_REV01'!B11090,)+MATCH(H19,RAW_b_TEI0181_REV01!B:B,),3),INDEX(RAW_b_TEI0181_REV01!B:D,MATCH(H19,RAW_b_TEI0181_REV01!B:B,0),3)),"---")),"---")</f>
        <v>U1-AG20</v>
      </c>
      <c r="N19" t="str">
        <f>IFERROR(IF(AND(B19="B2B",J19="--"),L19,IF(
COUNTIF(B2B!H:H,(IF(K19&lt;&gt;"---",IF(INDEX(RAW_b_TEI0181_REV01!B:D,MATCH(H19,RAW_b_TEI0181_REV01!B:B,0),3)=L19,INDEX(
RAW_b_TEI0181_REV01!B:D,MATCH(H19,INDEX(RAW_b_TEI0181_REV01!B:B,MATCH(H19,RAW_b_TEI0181_REV01!B:B,)+1):'RAW_b_TEI0181_REV01'!B11090,)+MATCH(H19,RAW_b_TEI0181_REV01!B:B,),3),INDEX(RAW_b_TEI0181_REV01!B:D,MATCH(H19,RAW_b_TEI0181_REV01!B:B,0),3)),"---")))=0,"---",IF(K19&lt;&gt;"---",IF(INDEX(RAW_b_TEI0181_REV01!B:D,MATCH(H19,RAW_b_TEI0181_REV01!B:B,0),3)=L19,INDEX(
RAW_b_TEI0181_REV01!B:D,MATCH(H19,INDEX(RAW_b_TEI0181_REV01!B:B,MATCH(H19,RAW_b_TEI0181_REV01!B:B,)+1):'RAW_b_TEI0181_REV01'!B11090,)+MATCH(H19,RAW_b_TEI0181_REV01!B:B,),3),INDEX(RAW_b_TEI0181_REV01!B:D,MATCH(H19,RAW_b_TEI0181_REV01!B:B,0),3)),"---"))),"---")</f>
        <v>---</v>
      </c>
      <c r="T19">
        <f>COUNTIF(RAW_b_TEI0181_REV01!B:B,G19)</f>
        <v>2</v>
      </c>
      <c r="U19" t="str">
        <f t="shared" si="5"/>
        <v>Pin Header-D5</v>
      </c>
      <c r="W19" t="str">
        <f>IF(IF(IFERROR(VLOOKUP(H19,$O$6:$O$50,1,),1)=1,1,0),IFERROR(VLOOKUP($F$2&amp;"-"&amp;H19,RAW_b_TEI0181_REV01!C:G,4,0),"--"),"---")</f>
        <v>AG20</v>
      </c>
      <c r="X19" t="str">
        <f t="shared" si="6"/>
        <v>---</v>
      </c>
    </row>
    <row r="20" spans="1:24" x14ac:dyDescent="0.25">
      <c r="A20" t="s">
        <v>183</v>
      </c>
      <c r="B20" t="s">
        <v>1836</v>
      </c>
      <c r="C20" t="s">
        <v>313</v>
      </c>
      <c r="D20" t="s">
        <v>269</v>
      </c>
      <c r="E20">
        <v>1</v>
      </c>
      <c r="F20" t="str">
        <f t="shared" si="0"/>
        <v>J2-1</v>
      </c>
      <c r="G20" t="str">
        <f>VLOOKUP(F20,RAW_b_TEI0181_REV01!A:B,2,0)</f>
        <v>D6</v>
      </c>
      <c r="H20" t="str">
        <f t="shared" si="1"/>
        <v>D6</v>
      </c>
      <c r="I20" t="str">
        <f t="shared" si="2"/>
        <v>--</v>
      </c>
      <c r="J20" t="str">
        <f t="shared" si="3"/>
        <v>--</v>
      </c>
      <c r="K20">
        <f>IFERROR(IF(J20="--",IF(G20=H20,VLOOKUP(G20,RAW_b_TEI0181_REV01!L:N,3,0),SUM(VLOOKUP(H20,RAW_b_TEI0181_REV01!L:N,3,0),VLOOKUP(G20,RAW_b_TEI0181_REV01!L:N,3,0))),"---"),"---")</f>
        <v>14.5023</v>
      </c>
      <c r="L20" t="str">
        <f t="shared" si="4"/>
        <v>J2-1</v>
      </c>
      <c r="M20" t="str">
        <f>IFERROR(IF(
COUNTIF(B2B!H:H,(IF(K20&lt;&gt;"---",IF(INDEX(RAW_b_TEI0181_REV01!B:D,MATCH(H20,RAW_b_TEI0181_REV01!B:B,0),3)=L20,INDEX(
RAW_b_TEI0181_REV01!B:D,MATCH(H20,INDEX(RAW_b_TEI0181_REV01!B:B,MATCH(H20,RAW_b_TEI0181_REV01!B:B,)+1):'RAW_b_TEI0181_REV01'!B11091,)+MATCH(H20,RAW_b_TEI0181_REV01!B:B,),3),INDEX(RAW_b_TEI0181_REV01!B:D,MATCH(H20,RAW_b_TEI0181_REV01!B:B,0),3)),"---")))=1,"---",IF(K20&lt;&gt;"---",IF(INDEX(RAW_b_TEI0181_REV01!B:D,MATCH(H20,RAW_b_TEI0181_REV01!B:B,0),3)=L20,INDEX(
RAW_b_TEI0181_REV01!B:D,MATCH(H20,INDEX(RAW_b_TEI0181_REV01!B:B,MATCH(H20,RAW_b_TEI0181_REV01!B:B,)+1):'RAW_b_TEI0181_REV01'!B11091,)+MATCH(H20,RAW_b_TEI0181_REV01!B:B,),3),INDEX(RAW_b_TEI0181_REV01!B:D,MATCH(H20,RAW_b_TEI0181_REV01!B:B,0),3)),"---")),"---")</f>
        <v>U1-AK19</v>
      </c>
      <c r="N20" t="str">
        <f>IFERROR(IF(AND(B20="B2B",J20="--"),L20,IF(
COUNTIF(B2B!H:H,(IF(K20&lt;&gt;"---",IF(INDEX(RAW_b_TEI0181_REV01!B:D,MATCH(H20,RAW_b_TEI0181_REV01!B:B,0),3)=L20,INDEX(
RAW_b_TEI0181_REV01!B:D,MATCH(H20,INDEX(RAW_b_TEI0181_REV01!B:B,MATCH(H20,RAW_b_TEI0181_REV01!B:B,)+1):'RAW_b_TEI0181_REV01'!B11091,)+MATCH(H20,RAW_b_TEI0181_REV01!B:B,),3),INDEX(RAW_b_TEI0181_REV01!B:D,MATCH(H20,RAW_b_TEI0181_REV01!B:B,0),3)),"---")))=0,"---",IF(K20&lt;&gt;"---",IF(INDEX(RAW_b_TEI0181_REV01!B:D,MATCH(H20,RAW_b_TEI0181_REV01!B:B,0),3)=L20,INDEX(
RAW_b_TEI0181_REV01!B:D,MATCH(H20,INDEX(RAW_b_TEI0181_REV01!B:B,MATCH(H20,RAW_b_TEI0181_REV01!B:B,)+1):'RAW_b_TEI0181_REV01'!B11091,)+MATCH(H20,RAW_b_TEI0181_REV01!B:B,),3),INDEX(RAW_b_TEI0181_REV01!B:D,MATCH(H20,RAW_b_TEI0181_REV01!B:B,0),3)),"---"))),"---")</f>
        <v>---</v>
      </c>
      <c r="T20">
        <f>COUNTIF(RAW_b_TEI0181_REV01!B:B,G20)</f>
        <v>2</v>
      </c>
      <c r="U20" t="str">
        <f t="shared" si="5"/>
        <v>Pin Header-D6</v>
      </c>
      <c r="W20" t="str">
        <f>IF(IF(IFERROR(VLOOKUP(H20,$O$6:$O$50,1,),1)=1,1,0),IFERROR(VLOOKUP($F$2&amp;"-"&amp;H20,RAW_b_TEI0181_REV01!C:G,4,0),"--"),"---")</f>
        <v>AK19</v>
      </c>
      <c r="X20" t="str">
        <f t="shared" si="6"/>
        <v>---</v>
      </c>
    </row>
    <row r="21" spans="1:24" x14ac:dyDescent="0.25">
      <c r="A21" t="s">
        <v>184</v>
      </c>
      <c r="B21" t="s">
        <v>1836</v>
      </c>
      <c r="C21" t="s">
        <v>315</v>
      </c>
      <c r="D21" t="s">
        <v>269</v>
      </c>
      <c r="E21">
        <v>2</v>
      </c>
      <c r="F21" t="str">
        <f t="shared" si="0"/>
        <v>J2-2</v>
      </c>
      <c r="G21" t="str">
        <f>VLOOKUP(F21,RAW_b_TEI0181_REV01!A:B,2,0)</f>
        <v>D7</v>
      </c>
      <c r="H21" t="str">
        <f t="shared" si="1"/>
        <v>D7</v>
      </c>
      <c r="I21" t="str">
        <f t="shared" si="2"/>
        <v>--</v>
      </c>
      <c r="J21" t="str">
        <f t="shared" si="3"/>
        <v>--</v>
      </c>
      <c r="K21">
        <f>IFERROR(IF(J21="--",IF(G21=H21,VLOOKUP(G21,RAW_b_TEI0181_REV01!L:N,3,0),SUM(VLOOKUP(H21,RAW_b_TEI0181_REV01!L:N,3,0),VLOOKUP(G21,RAW_b_TEI0181_REV01!L:N,3,0))),"---"),"---")</f>
        <v>11.8956</v>
      </c>
      <c r="L21" t="str">
        <f t="shared" si="4"/>
        <v>J2-2</v>
      </c>
      <c r="M21" t="str">
        <f>IFERROR(IF(
COUNTIF(B2B!H:H,(IF(K21&lt;&gt;"---",IF(INDEX(RAW_b_TEI0181_REV01!B:D,MATCH(H21,RAW_b_TEI0181_REV01!B:B,0),3)=L21,INDEX(
RAW_b_TEI0181_REV01!B:D,MATCH(H21,INDEX(RAW_b_TEI0181_REV01!B:B,MATCH(H21,RAW_b_TEI0181_REV01!B:B,)+1):'RAW_b_TEI0181_REV01'!B11092,)+MATCH(H21,RAW_b_TEI0181_REV01!B:B,),3),INDEX(RAW_b_TEI0181_REV01!B:D,MATCH(H21,RAW_b_TEI0181_REV01!B:B,0),3)),"---")))=1,"---",IF(K21&lt;&gt;"---",IF(INDEX(RAW_b_TEI0181_REV01!B:D,MATCH(H21,RAW_b_TEI0181_REV01!B:B,0),3)=L21,INDEX(
RAW_b_TEI0181_REV01!B:D,MATCH(H21,INDEX(RAW_b_TEI0181_REV01!B:B,MATCH(H21,RAW_b_TEI0181_REV01!B:B,)+1):'RAW_b_TEI0181_REV01'!B11092,)+MATCH(H21,RAW_b_TEI0181_REV01!B:B,),3),INDEX(RAW_b_TEI0181_REV01!B:D,MATCH(H21,RAW_b_TEI0181_REV01!B:B,0),3)),"---")),"---")</f>
        <v>U1-AJ19</v>
      </c>
      <c r="N21" t="str">
        <f>IFERROR(IF(AND(B21="B2B",J21="--"),L21,IF(
COUNTIF(B2B!H:H,(IF(K21&lt;&gt;"---",IF(INDEX(RAW_b_TEI0181_REV01!B:D,MATCH(H21,RAW_b_TEI0181_REV01!B:B,0),3)=L21,INDEX(
RAW_b_TEI0181_REV01!B:D,MATCH(H21,INDEX(RAW_b_TEI0181_REV01!B:B,MATCH(H21,RAW_b_TEI0181_REV01!B:B,)+1):'RAW_b_TEI0181_REV01'!B11092,)+MATCH(H21,RAW_b_TEI0181_REV01!B:B,),3),INDEX(RAW_b_TEI0181_REV01!B:D,MATCH(H21,RAW_b_TEI0181_REV01!B:B,0),3)),"---")))=0,"---",IF(K21&lt;&gt;"---",IF(INDEX(RAW_b_TEI0181_REV01!B:D,MATCH(H21,RAW_b_TEI0181_REV01!B:B,0),3)=L21,INDEX(
RAW_b_TEI0181_REV01!B:D,MATCH(H21,INDEX(RAW_b_TEI0181_REV01!B:B,MATCH(H21,RAW_b_TEI0181_REV01!B:B,)+1):'RAW_b_TEI0181_REV01'!B11092,)+MATCH(H21,RAW_b_TEI0181_REV01!B:B,),3),INDEX(RAW_b_TEI0181_REV01!B:D,MATCH(H21,RAW_b_TEI0181_REV01!B:B,0),3)),"---"))),"---")</f>
        <v>---</v>
      </c>
      <c r="T21">
        <f>COUNTIF(RAW_b_TEI0181_REV01!B:B,G21)</f>
        <v>2</v>
      </c>
      <c r="U21" t="str">
        <f t="shared" si="5"/>
        <v>Pin Header-D7</v>
      </c>
      <c r="W21" t="str">
        <f>IF(IF(IFERROR(VLOOKUP(H21,$O$6:$O$50,1,),1)=1,1,0),IFERROR(VLOOKUP($F$2&amp;"-"&amp;H21,RAW_b_TEI0181_REV01!C:G,4,0),"--"),"---")</f>
        <v>AJ19</v>
      </c>
      <c r="X21" t="str">
        <f t="shared" si="6"/>
        <v>---</v>
      </c>
    </row>
    <row r="22" spans="1:24" x14ac:dyDescent="0.25">
      <c r="A22" t="s">
        <v>185</v>
      </c>
      <c r="B22" t="s">
        <v>1836</v>
      </c>
      <c r="C22" t="s">
        <v>317</v>
      </c>
      <c r="D22" t="s">
        <v>269</v>
      </c>
      <c r="E22">
        <v>3</v>
      </c>
      <c r="F22" t="str">
        <f t="shared" si="0"/>
        <v>J2-3</v>
      </c>
      <c r="G22" t="str">
        <f>VLOOKUP(F22,RAW_b_TEI0181_REV01!A:B,2,0)</f>
        <v>D8</v>
      </c>
      <c r="H22" t="str">
        <f t="shared" si="1"/>
        <v>D8</v>
      </c>
      <c r="I22" t="str">
        <f t="shared" si="2"/>
        <v>--</v>
      </c>
      <c r="J22" t="str">
        <f t="shared" si="3"/>
        <v>--</v>
      </c>
      <c r="K22">
        <f>IFERROR(IF(J22="--",IF(G22=H22,VLOOKUP(G22,RAW_b_TEI0181_REV01!L:N,3,0),SUM(VLOOKUP(H22,RAW_b_TEI0181_REV01!L:N,3,0),VLOOKUP(G22,RAW_b_TEI0181_REV01!L:N,3,0))),"---"),"---")</f>
        <v>10.556900000000001</v>
      </c>
      <c r="L22" t="str">
        <f t="shared" si="4"/>
        <v>J2-3</v>
      </c>
      <c r="M22" t="str">
        <f>IFERROR(IF(
COUNTIF(B2B!H:H,(IF(K22&lt;&gt;"---",IF(INDEX(RAW_b_TEI0181_REV01!B:D,MATCH(H22,RAW_b_TEI0181_REV01!B:B,0),3)=L22,INDEX(
RAW_b_TEI0181_REV01!B:D,MATCH(H22,INDEX(RAW_b_TEI0181_REV01!B:B,MATCH(H22,RAW_b_TEI0181_REV01!B:B,)+1):'RAW_b_TEI0181_REV01'!B11093,)+MATCH(H22,RAW_b_TEI0181_REV01!B:B,),3),INDEX(RAW_b_TEI0181_REV01!B:D,MATCH(H22,RAW_b_TEI0181_REV01!B:B,0),3)),"---")))=1,"---",IF(K22&lt;&gt;"---",IF(INDEX(RAW_b_TEI0181_REV01!B:D,MATCH(H22,RAW_b_TEI0181_REV01!B:B,0),3)=L22,INDEX(
RAW_b_TEI0181_REV01!B:D,MATCH(H22,INDEX(RAW_b_TEI0181_REV01!B:B,MATCH(H22,RAW_b_TEI0181_REV01!B:B,)+1):'RAW_b_TEI0181_REV01'!B11093,)+MATCH(H22,RAW_b_TEI0181_REV01!B:B,),3),INDEX(RAW_b_TEI0181_REV01!B:D,MATCH(H22,RAW_b_TEI0181_REV01!B:B,0),3)),"---")),"---")</f>
        <v>U1-AH21</v>
      </c>
      <c r="N22" t="str">
        <f>IFERROR(IF(AND(B22="B2B",J22="--"),L22,IF(
COUNTIF(B2B!H:H,(IF(K22&lt;&gt;"---",IF(INDEX(RAW_b_TEI0181_REV01!B:D,MATCH(H22,RAW_b_TEI0181_REV01!B:B,0),3)=L22,INDEX(
RAW_b_TEI0181_REV01!B:D,MATCH(H22,INDEX(RAW_b_TEI0181_REV01!B:B,MATCH(H22,RAW_b_TEI0181_REV01!B:B,)+1):'RAW_b_TEI0181_REV01'!B11093,)+MATCH(H22,RAW_b_TEI0181_REV01!B:B,),3),INDEX(RAW_b_TEI0181_REV01!B:D,MATCH(H22,RAW_b_TEI0181_REV01!B:B,0),3)),"---")))=0,"---",IF(K22&lt;&gt;"---",IF(INDEX(RAW_b_TEI0181_REV01!B:D,MATCH(H22,RAW_b_TEI0181_REV01!B:B,0),3)=L22,INDEX(
RAW_b_TEI0181_REV01!B:D,MATCH(H22,INDEX(RAW_b_TEI0181_REV01!B:B,MATCH(H22,RAW_b_TEI0181_REV01!B:B,)+1):'RAW_b_TEI0181_REV01'!B11093,)+MATCH(H22,RAW_b_TEI0181_REV01!B:B,),3),INDEX(RAW_b_TEI0181_REV01!B:D,MATCH(H22,RAW_b_TEI0181_REV01!B:B,0),3)),"---"))),"---")</f>
        <v>---</v>
      </c>
      <c r="T22">
        <f>COUNTIF(RAW_b_TEI0181_REV01!B:B,G22)</f>
        <v>2</v>
      </c>
      <c r="U22" t="str">
        <f t="shared" si="5"/>
        <v>Pin Header-D8</v>
      </c>
      <c r="W22" t="str">
        <f>IF(IF(IFERROR(VLOOKUP(H22,$O$6:$O$50,1,),1)=1,1,0),IFERROR(VLOOKUP($F$2&amp;"-"&amp;H22,RAW_b_TEI0181_REV01!C:G,4,0),"--"),"---")</f>
        <v>AH21</v>
      </c>
      <c r="X22" t="str">
        <f t="shared" si="6"/>
        <v>---</v>
      </c>
    </row>
    <row r="23" spans="1:24" x14ac:dyDescent="0.25">
      <c r="A23" t="s">
        <v>186</v>
      </c>
      <c r="B23" t="s">
        <v>1836</v>
      </c>
      <c r="C23" t="s">
        <v>318</v>
      </c>
      <c r="D23" t="s">
        <v>269</v>
      </c>
      <c r="E23">
        <v>4</v>
      </c>
      <c r="F23" t="str">
        <f t="shared" si="0"/>
        <v>J2-4</v>
      </c>
      <c r="G23" t="str">
        <f>VLOOKUP(F23,RAW_b_TEI0181_REV01!A:B,2,0)</f>
        <v>D9</v>
      </c>
      <c r="H23" t="str">
        <f t="shared" si="1"/>
        <v>D9</v>
      </c>
      <c r="I23" t="str">
        <f t="shared" si="2"/>
        <v>--</v>
      </c>
      <c r="J23" t="str">
        <f t="shared" si="3"/>
        <v>--</v>
      </c>
      <c r="K23">
        <f>IFERROR(IF(J23="--",IF(G23=H23,VLOOKUP(G23,RAW_b_TEI0181_REV01!L:N,3,0),SUM(VLOOKUP(H23,RAW_b_TEI0181_REV01!L:N,3,0),VLOOKUP(G23,RAW_b_TEI0181_REV01!L:N,3,0))),"---"),"---")</f>
        <v>4.9032999999999998</v>
      </c>
      <c r="L23" t="str">
        <f t="shared" si="4"/>
        <v>J2-4</v>
      </c>
      <c r="M23" t="str">
        <f>IFERROR(IF(
COUNTIF(B2B!H:H,(IF(K23&lt;&gt;"---",IF(INDEX(RAW_b_TEI0181_REV01!B:D,MATCH(H23,RAW_b_TEI0181_REV01!B:B,0),3)=L23,INDEX(
RAW_b_TEI0181_REV01!B:D,MATCH(H23,INDEX(RAW_b_TEI0181_REV01!B:B,MATCH(H23,RAW_b_TEI0181_REV01!B:B,)+1):'RAW_b_TEI0181_REV01'!B11094,)+MATCH(H23,RAW_b_TEI0181_REV01!B:B,),3),INDEX(RAW_b_TEI0181_REV01!B:D,MATCH(H23,RAW_b_TEI0181_REV01!B:B,0),3)),"---")))=1,"---",IF(K23&lt;&gt;"---",IF(INDEX(RAW_b_TEI0181_REV01!B:D,MATCH(H23,RAW_b_TEI0181_REV01!B:B,0),3)=L23,INDEX(
RAW_b_TEI0181_REV01!B:D,MATCH(H23,INDEX(RAW_b_TEI0181_REV01!B:B,MATCH(H23,RAW_b_TEI0181_REV01!B:B,)+1):'RAW_b_TEI0181_REV01'!B11094,)+MATCH(H23,RAW_b_TEI0181_REV01!B:B,),3),INDEX(RAW_b_TEI0181_REV01!B:D,MATCH(H23,RAW_b_TEI0181_REV01!B:B,0),3)),"---")),"---")</f>
        <v>U1-AH18</v>
      </c>
      <c r="N23" t="str">
        <f>IFERROR(IF(AND(B23="B2B",J23="--"),L23,IF(
COUNTIF(B2B!H:H,(IF(K23&lt;&gt;"---",IF(INDEX(RAW_b_TEI0181_REV01!B:D,MATCH(H23,RAW_b_TEI0181_REV01!B:B,0),3)=L23,INDEX(
RAW_b_TEI0181_REV01!B:D,MATCH(H23,INDEX(RAW_b_TEI0181_REV01!B:B,MATCH(H23,RAW_b_TEI0181_REV01!B:B,)+1):'RAW_b_TEI0181_REV01'!B11094,)+MATCH(H23,RAW_b_TEI0181_REV01!B:B,),3),INDEX(RAW_b_TEI0181_REV01!B:D,MATCH(H23,RAW_b_TEI0181_REV01!B:B,0),3)),"---")))=0,"---",IF(K23&lt;&gt;"---",IF(INDEX(RAW_b_TEI0181_REV01!B:D,MATCH(H23,RAW_b_TEI0181_REV01!B:B,0),3)=L23,INDEX(
RAW_b_TEI0181_REV01!B:D,MATCH(H23,INDEX(RAW_b_TEI0181_REV01!B:B,MATCH(H23,RAW_b_TEI0181_REV01!B:B,)+1):'RAW_b_TEI0181_REV01'!B11094,)+MATCH(H23,RAW_b_TEI0181_REV01!B:B,),3),INDEX(RAW_b_TEI0181_REV01!B:D,MATCH(H23,RAW_b_TEI0181_REV01!B:B,0),3)),"---"))),"---")</f>
        <v>---</v>
      </c>
      <c r="T23">
        <f>COUNTIF(RAW_b_TEI0181_REV01!B:B,G23)</f>
        <v>2</v>
      </c>
      <c r="U23" t="str">
        <f t="shared" si="5"/>
        <v>Pin Header-D9</v>
      </c>
      <c r="W23" t="str">
        <f>IF(IF(IFERROR(VLOOKUP(H23,$O$6:$O$50,1,),1)=1,1,0),IFERROR(VLOOKUP($F$2&amp;"-"&amp;H23,RAW_b_TEI0181_REV01!C:G,4,0),"--"),"---")</f>
        <v>AH18</v>
      </c>
      <c r="X23" t="str">
        <f t="shared" si="6"/>
        <v>---</v>
      </c>
    </row>
    <row r="24" spans="1:24" x14ac:dyDescent="0.25">
      <c r="A24" t="s">
        <v>187</v>
      </c>
      <c r="B24" t="s">
        <v>1836</v>
      </c>
      <c r="C24" t="s">
        <v>319</v>
      </c>
      <c r="D24" t="s">
        <v>269</v>
      </c>
      <c r="E24">
        <v>5</v>
      </c>
      <c r="F24" t="str">
        <f t="shared" si="0"/>
        <v>J2-5</v>
      </c>
      <c r="G24" t="str">
        <f>VLOOKUP(F24,RAW_b_TEI0181_REV01!A:B,2,0)</f>
        <v>D10</v>
      </c>
      <c r="H24" t="str">
        <f t="shared" si="1"/>
        <v>D10</v>
      </c>
      <c r="I24" t="str">
        <f t="shared" si="2"/>
        <v>--</v>
      </c>
      <c r="J24" t="str">
        <f t="shared" si="3"/>
        <v>--</v>
      </c>
      <c r="K24">
        <f>IFERROR(IF(J24="--",IF(G24=H24,VLOOKUP(G24,RAW_b_TEI0181_REV01!L:N,3,0),SUM(VLOOKUP(H24,RAW_b_TEI0181_REV01!L:N,3,0),VLOOKUP(G24,RAW_b_TEI0181_REV01!L:N,3,0))),"---"),"---")</f>
        <v>3.5173000000000001</v>
      </c>
      <c r="L24" t="str">
        <f t="shared" si="4"/>
        <v>J2-5</v>
      </c>
      <c r="M24" t="str">
        <f>IFERROR(IF(
COUNTIF(B2B!H:H,(IF(K24&lt;&gt;"---",IF(INDEX(RAW_b_TEI0181_REV01!B:D,MATCH(H24,RAW_b_TEI0181_REV01!B:B,0),3)=L24,INDEX(
RAW_b_TEI0181_REV01!B:D,MATCH(H24,INDEX(RAW_b_TEI0181_REV01!B:B,MATCH(H24,RAW_b_TEI0181_REV01!B:B,)+1):'RAW_b_TEI0181_REV01'!B11095,)+MATCH(H24,RAW_b_TEI0181_REV01!B:B,),3),INDEX(RAW_b_TEI0181_REV01!B:D,MATCH(H24,RAW_b_TEI0181_REV01!B:B,0),3)),"---")))=1,"---",IF(K24&lt;&gt;"---",IF(INDEX(RAW_b_TEI0181_REV01!B:D,MATCH(H24,RAW_b_TEI0181_REV01!B:B,0),3)=L24,INDEX(
RAW_b_TEI0181_REV01!B:D,MATCH(H24,INDEX(RAW_b_TEI0181_REV01!B:B,MATCH(H24,RAW_b_TEI0181_REV01!B:B,)+1):'RAW_b_TEI0181_REV01'!B11095,)+MATCH(H24,RAW_b_TEI0181_REV01!B:B,),3),INDEX(RAW_b_TEI0181_REV01!B:D,MATCH(H24,RAW_b_TEI0181_REV01!B:B,0),3)),"---")),"---")</f>
        <v>U1-AJ20</v>
      </c>
      <c r="N24" t="str">
        <f>IFERROR(IF(AND(B24="B2B",J24="--"),L24,IF(
COUNTIF(B2B!H:H,(IF(K24&lt;&gt;"---",IF(INDEX(RAW_b_TEI0181_REV01!B:D,MATCH(H24,RAW_b_TEI0181_REV01!B:B,0),3)=L24,INDEX(
RAW_b_TEI0181_REV01!B:D,MATCH(H24,INDEX(RAW_b_TEI0181_REV01!B:B,MATCH(H24,RAW_b_TEI0181_REV01!B:B,)+1):'RAW_b_TEI0181_REV01'!B11095,)+MATCH(H24,RAW_b_TEI0181_REV01!B:B,),3),INDEX(RAW_b_TEI0181_REV01!B:D,MATCH(H24,RAW_b_TEI0181_REV01!B:B,0),3)),"---")))=0,"---",IF(K24&lt;&gt;"---",IF(INDEX(RAW_b_TEI0181_REV01!B:D,MATCH(H24,RAW_b_TEI0181_REV01!B:B,0),3)=L24,INDEX(
RAW_b_TEI0181_REV01!B:D,MATCH(H24,INDEX(RAW_b_TEI0181_REV01!B:B,MATCH(H24,RAW_b_TEI0181_REV01!B:B,)+1):'RAW_b_TEI0181_REV01'!B11095,)+MATCH(H24,RAW_b_TEI0181_REV01!B:B,),3),INDEX(RAW_b_TEI0181_REV01!B:D,MATCH(H24,RAW_b_TEI0181_REV01!B:B,0),3)),"---"))),"---")</f>
        <v>---</v>
      </c>
      <c r="T24">
        <f>COUNTIF(RAW_b_TEI0181_REV01!B:B,G24)</f>
        <v>2</v>
      </c>
      <c r="U24" t="str">
        <f t="shared" si="5"/>
        <v>Pin Header-D10</v>
      </c>
      <c r="W24" t="str">
        <f>IF(IF(IFERROR(VLOOKUP(H24,$O$6:$O$50,1,),1)=1,1,0),IFERROR(VLOOKUP($F$2&amp;"-"&amp;H24,RAW_b_TEI0181_REV01!C:G,4,0),"--"),"---")</f>
        <v>AJ20</v>
      </c>
      <c r="X24" t="str">
        <f t="shared" si="6"/>
        <v>---</v>
      </c>
    </row>
    <row r="25" spans="1:24" x14ac:dyDescent="0.25">
      <c r="A25" t="s">
        <v>188</v>
      </c>
      <c r="B25" t="s">
        <v>1836</v>
      </c>
      <c r="C25" t="s">
        <v>320</v>
      </c>
      <c r="D25" t="s">
        <v>269</v>
      </c>
      <c r="E25">
        <v>6</v>
      </c>
      <c r="F25" t="str">
        <f t="shared" si="0"/>
        <v>J2-6</v>
      </c>
      <c r="G25" t="str">
        <f>VLOOKUP(F25,RAW_b_TEI0181_REV01!A:B,2,0)</f>
        <v>D11</v>
      </c>
      <c r="H25" t="str">
        <f t="shared" si="1"/>
        <v>D11</v>
      </c>
      <c r="I25" t="str">
        <f t="shared" si="2"/>
        <v>--</v>
      </c>
      <c r="J25" t="str">
        <f t="shared" si="3"/>
        <v>--</v>
      </c>
      <c r="K25">
        <f>IFERROR(IF(J25="--",IF(G25=H25,VLOOKUP(G25,RAW_b_TEI0181_REV01!L:N,3,0),SUM(VLOOKUP(H25,RAW_b_TEI0181_REV01!L:N,3,0),VLOOKUP(G25,RAW_b_TEI0181_REV01!L:N,3,0))),"---"),"---")</f>
        <v>6.3459000000000003</v>
      </c>
      <c r="L25" t="str">
        <f t="shared" si="4"/>
        <v>J2-6</v>
      </c>
      <c r="M25" t="str">
        <f>IFERROR(IF(
COUNTIF(B2B!H:H,(IF(K25&lt;&gt;"---",IF(INDEX(RAW_b_TEI0181_REV01!B:D,MATCH(H25,RAW_b_TEI0181_REV01!B:B,0),3)=L25,INDEX(
RAW_b_TEI0181_REV01!B:D,MATCH(H25,INDEX(RAW_b_TEI0181_REV01!B:B,MATCH(H25,RAW_b_TEI0181_REV01!B:B,)+1):'RAW_b_TEI0181_REV01'!B11096,)+MATCH(H25,RAW_b_TEI0181_REV01!B:B,),3),INDEX(RAW_b_TEI0181_REV01!B:D,MATCH(H25,RAW_b_TEI0181_REV01!B:B,0),3)),"---")))=1,"---",IF(K25&lt;&gt;"---",IF(INDEX(RAW_b_TEI0181_REV01!B:D,MATCH(H25,RAW_b_TEI0181_REV01!B:B,0),3)=L25,INDEX(
RAW_b_TEI0181_REV01!B:D,MATCH(H25,INDEX(RAW_b_TEI0181_REV01!B:B,MATCH(H25,RAW_b_TEI0181_REV01!B:B,)+1):'RAW_b_TEI0181_REV01'!B11096,)+MATCH(H25,RAW_b_TEI0181_REV01!B:B,),3),INDEX(RAW_b_TEI0181_REV01!B:D,MATCH(H25,RAW_b_TEI0181_REV01!B:B,0),3)),"---")),"---")</f>
        <v>U1-AJ22</v>
      </c>
      <c r="N25" t="str">
        <f>IFERROR(IF(AND(B25="B2B",J25="--"),L25,IF(
COUNTIF(B2B!H:H,(IF(K25&lt;&gt;"---",IF(INDEX(RAW_b_TEI0181_REV01!B:D,MATCH(H25,RAW_b_TEI0181_REV01!B:B,0),3)=L25,INDEX(
RAW_b_TEI0181_REV01!B:D,MATCH(H25,INDEX(RAW_b_TEI0181_REV01!B:B,MATCH(H25,RAW_b_TEI0181_REV01!B:B,)+1):'RAW_b_TEI0181_REV01'!B11096,)+MATCH(H25,RAW_b_TEI0181_REV01!B:B,),3),INDEX(RAW_b_TEI0181_REV01!B:D,MATCH(H25,RAW_b_TEI0181_REV01!B:B,0),3)),"---")))=0,"---",IF(K25&lt;&gt;"---",IF(INDEX(RAW_b_TEI0181_REV01!B:D,MATCH(H25,RAW_b_TEI0181_REV01!B:B,0),3)=L25,INDEX(
RAW_b_TEI0181_REV01!B:D,MATCH(H25,INDEX(RAW_b_TEI0181_REV01!B:B,MATCH(H25,RAW_b_TEI0181_REV01!B:B,)+1):'RAW_b_TEI0181_REV01'!B11096,)+MATCH(H25,RAW_b_TEI0181_REV01!B:B,),3),INDEX(RAW_b_TEI0181_REV01!B:D,MATCH(H25,RAW_b_TEI0181_REV01!B:B,0),3)),"---"))),"---")</f>
        <v>---</v>
      </c>
      <c r="T25">
        <f>COUNTIF(RAW_b_TEI0181_REV01!B:B,G25)</f>
        <v>3</v>
      </c>
      <c r="U25" t="str">
        <f t="shared" si="5"/>
        <v>Pin Header-D11</v>
      </c>
      <c r="W25" t="str">
        <f>IF(IF(IFERROR(VLOOKUP(H25,$O$6:$O$50,1,),1)=1,1,0),IFERROR(VLOOKUP($F$2&amp;"-"&amp;H25,RAW_b_TEI0181_REV01!C:G,4,0),"--"),"---")</f>
        <v>AJ22</v>
      </c>
      <c r="X25" t="str">
        <f t="shared" si="6"/>
        <v>---</v>
      </c>
    </row>
    <row r="26" spans="1:24" x14ac:dyDescent="0.25">
      <c r="A26" t="s">
        <v>189</v>
      </c>
      <c r="B26" t="s">
        <v>1836</v>
      </c>
      <c r="C26" t="s">
        <v>321</v>
      </c>
      <c r="D26" t="s">
        <v>269</v>
      </c>
      <c r="E26">
        <v>7</v>
      </c>
      <c r="F26" t="str">
        <f t="shared" si="0"/>
        <v>J2-7</v>
      </c>
      <c r="G26" t="str">
        <f>VLOOKUP(F26,RAW_b_TEI0181_REV01!A:B,2,0)</f>
        <v>D12</v>
      </c>
      <c r="H26" t="str">
        <f t="shared" si="1"/>
        <v>D12</v>
      </c>
      <c r="I26" t="str">
        <f t="shared" si="2"/>
        <v>--</v>
      </c>
      <c r="J26" t="str">
        <f t="shared" si="3"/>
        <v>--</v>
      </c>
      <c r="K26">
        <f>IFERROR(IF(J26="--",IF(G26=H26,VLOOKUP(G26,RAW_b_TEI0181_REV01!L:N,3,0),SUM(VLOOKUP(H26,RAW_b_TEI0181_REV01!L:N,3,0),VLOOKUP(G26,RAW_b_TEI0181_REV01!L:N,3,0))),"---"),"---")</f>
        <v>8.3609000000000009</v>
      </c>
      <c r="L26" t="str">
        <f t="shared" si="4"/>
        <v>J2-7</v>
      </c>
      <c r="M26" t="str">
        <f>IFERROR(IF(
COUNTIF(B2B!H:H,(IF(K26&lt;&gt;"---",IF(INDEX(RAW_b_TEI0181_REV01!B:D,MATCH(H26,RAW_b_TEI0181_REV01!B:B,0),3)=L26,INDEX(
RAW_b_TEI0181_REV01!B:D,MATCH(H26,INDEX(RAW_b_TEI0181_REV01!B:B,MATCH(H26,RAW_b_TEI0181_REV01!B:B,)+1):'RAW_b_TEI0181_REV01'!B11097,)+MATCH(H26,RAW_b_TEI0181_REV01!B:B,),3),INDEX(RAW_b_TEI0181_REV01!B:D,MATCH(H26,RAW_b_TEI0181_REV01!B:B,0),3)),"---")))=1,"---",IF(K26&lt;&gt;"---",IF(INDEX(RAW_b_TEI0181_REV01!B:D,MATCH(H26,RAW_b_TEI0181_REV01!B:B,0),3)=L26,INDEX(
RAW_b_TEI0181_REV01!B:D,MATCH(H26,INDEX(RAW_b_TEI0181_REV01!B:B,MATCH(H26,RAW_b_TEI0181_REV01!B:B,)+1):'RAW_b_TEI0181_REV01'!B11097,)+MATCH(H26,RAW_b_TEI0181_REV01!B:B,),3),INDEX(RAW_b_TEI0181_REV01!B:D,MATCH(H26,RAW_b_TEI0181_REV01!B:B,0),3)),"---")),"---")</f>
        <v>U1-AK22</v>
      </c>
      <c r="N26" t="str">
        <f>IFERROR(IF(AND(B26="B2B",J26="--"),L26,IF(
COUNTIF(B2B!H:H,(IF(K26&lt;&gt;"---",IF(INDEX(RAW_b_TEI0181_REV01!B:D,MATCH(H26,RAW_b_TEI0181_REV01!B:B,0),3)=L26,INDEX(
RAW_b_TEI0181_REV01!B:D,MATCH(H26,INDEX(RAW_b_TEI0181_REV01!B:B,MATCH(H26,RAW_b_TEI0181_REV01!B:B,)+1):'RAW_b_TEI0181_REV01'!B11097,)+MATCH(H26,RAW_b_TEI0181_REV01!B:B,),3),INDEX(RAW_b_TEI0181_REV01!B:D,MATCH(H26,RAW_b_TEI0181_REV01!B:B,0),3)),"---")))=0,"---",IF(K26&lt;&gt;"---",IF(INDEX(RAW_b_TEI0181_REV01!B:D,MATCH(H26,RAW_b_TEI0181_REV01!B:B,0),3)=L26,INDEX(
RAW_b_TEI0181_REV01!B:D,MATCH(H26,INDEX(RAW_b_TEI0181_REV01!B:B,MATCH(H26,RAW_b_TEI0181_REV01!B:B,)+1):'RAW_b_TEI0181_REV01'!B11097,)+MATCH(H26,RAW_b_TEI0181_REV01!B:B,),3),INDEX(RAW_b_TEI0181_REV01!B:D,MATCH(H26,RAW_b_TEI0181_REV01!B:B,0),3)),"---"))),"---")</f>
        <v>---</v>
      </c>
      <c r="T26">
        <f>COUNTIF(RAW_b_TEI0181_REV01!B:B,G26)</f>
        <v>3</v>
      </c>
      <c r="U26" t="str">
        <f t="shared" si="5"/>
        <v>Pin Header-D12</v>
      </c>
      <c r="W26" t="str">
        <f>IF(IF(IFERROR(VLOOKUP(H26,$O$6:$O$50,1,),1)=1,1,0),IFERROR(VLOOKUP($F$2&amp;"-"&amp;H26,RAW_b_TEI0181_REV01!C:G,4,0),"--"),"---")</f>
        <v>AK22</v>
      </c>
      <c r="X26" t="str">
        <f t="shared" si="6"/>
        <v>---</v>
      </c>
    </row>
    <row r="27" spans="1:24" x14ac:dyDescent="0.25">
      <c r="A27" t="s">
        <v>190</v>
      </c>
      <c r="B27" t="s">
        <v>1836</v>
      </c>
      <c r="C27" t="s">
        <v>322</v>
      </c>
      <c r="D27" t="s">
        <v>269</v>
      </c>
      <c r="E27">
        <v>8</v>
      </c>
      <c r="F27" t="str">
        <f t="shared" si="0"/>
        <v>J2-8</v>
      </c>
      <c r="G27" t="str">
        <f>VLOOKUP(F27,RAW_b_TEI0181_REV01!A:B,2,0)</f>
        <v>D13</v>
      </c>
      <c r="H27" t="str">
        <f t="shared" si="1"/>
        <v>D13</v>
      </c>
      <c r="I27" t="str">
        <f t="shared" si="2"/>
        <v>--</v>
      </c>
      <c r="J27" t="str">
        <f t="shared" si="3"/>
        <v>--</v>
      </c>
      <c r="K27">
        <f>IFERROR(IF(J27="--",IF(G27=H27,VLOOKUP(G27,RAW_b_TEI0181_REV01!L:N,3,0),SUM(VLOOKUP(H27,RAW_b_TEI0181_REV01!L:N,3,0),VLOOKUP(G27,RAW_b_TEI0181_REV01!L:N,3,0))),"---"),"---")</f>
        <v>8.9533000000000005</v>
      </c>
      <c r="L27" t="str">
        <f t="shared" si="4"/>
        <v>J2-8</v>
      </c>
      <c r="M27" t="str">
        <f>IFERROR(IF(
COUNTIF(B2B!H:H,(IF(K27&lt;&gt;"---",IF(INDEX(RAW_b_TEI0181_REV01!B:D,MATCH(H27,RAW_b_TEI0181_REV01!B:B,0),3)=L27,INDEX(
RAW_b_TEI0181_REV01!B:D,MATCH(H27,INDEX(RAW_b_TEI0181_REV01!B:B,MATCH(H27,RAW_b_TEI0181_REV01!B:B,)+1):'RAW_b_TEI0181_REV01'!B11098,)+MATCH(H27,RAW_b_TEI0181_REV01!B:B,),3),INDEX(RAW_b_TEI0181_REV01!B:D,MATCH(H27,RAW_b_TEI0181_REV01!B:B,0),3)),"---")))=1,"---",IF(K27&lt;&gt;"---",IF(INDEX(RAW_b_TEI0181_REV01!B:D,MATCH(H27,RAW_b_TEI0181_REV01!B:B,0),3)=L27,INDEX(
RAW_b_TEI0181_REV01!B:D,MATCH(H27,INDEX(RAW_b_TEI0181_REV01!B:B,MATCH(H27,RAW_b_TEI0181_REV01!B:B,)+1):'RAW_b_TEI0181_REV01'!B11098,)+MATCH(H27,RAW_b_TEI0181_REV01!B:B,),3),INDEX(RAW_b_TEI0181_REV01!B:D,MATCH(H27,RAW_b_TEI0181_REV01!B:B,0),3)),"---")),"---")</f>
        <v>U1-AH23</v>
      </c>
      <c r="N27" t="str">
        <f>IFERROR(IF(AND(B27="B2B",J27="--"),L27,IF(
COUNTIF(B2B!H:H,(IF(K27&lt;&gt;"---",IF(INDEX(RAW_b_TEI0181_REV01!B:D,MATCH(H27,RAW_b_TEI0181_REV01!B:B,0),3)=L27,INDEX(
RAW_b_TEI0181_REV01!B:D,MATCH(H27,INDEX(RAW_b_TEI0181_REV01!B:B,MATCH(H27,RAW_b_TEI0181_REV01!B:B,)+1):'RAW_b_TEI0181_REV01'!B11098,)+MATCH(H27,RAW_b_TEI0181_REV01!B:B,),3),INDEX(RAW_b_TEI0181_REV01!B:D,MATCH(H27,RAW_b_TEI0181_REV01!B:B,0),3)),"---")))=0,"---",IF(K27&lt;&gt;"---",IF(INDEX(RAW_b_TEI0181_REV01!B:D,MATCH(H27,RAW_b_TEI0181_REV01!B:B,0),3)=L27,INDEX(
RAW_b_TEI0181_REV01!B:D,MATCH(H27,INDEX(RAW_b_TEI0181_REV01!B:B,MATCH(H27,RAW_b_TEI0181_REV01!B:B,)+1):'RAW_b_TEI0181_REV01'!B11098,)+MATCH(H27,RAW_b_TEI0181_REV01!B:B,),3),INDEX(RAW_b_TEI0181_REV01!B:D,MATCH(H27,RAW_b_TEI0181_REV01!B:B,0),3)),"---"))),"---")</f>
        <v>---</v>
      </c>
      <c r="T27">
        <f>COUNTIF(RAW_b_TEI0181_REV01!B:B,G27)</f>
        <v>2</v>
      </c>
      <c r="U27" t="str">
        <f t="shared" si="5"/>
        <v>Pin Header-D13</v>
      </c>
      <c r="W27" t="str">
        <f>IF(IF(IFERROR(VLOOKUP(H27,$O$6:$O$50,1,),1)=1,1,0),IFERROR(VLOOKUP($F$2&amp;"-"&amp;H27,RAW_b_TEI0181_REV01!C:G,4,0),"--"),"---")</f>
        <v>AH23</v>
      </c>
      <c r="X27" t="str">
        <f t="shared" si="6"/>
        <v>---</v>
      </c>
    </row>
    <row r="28" spans="1:24" x14ac:dyDescent="0.25">
      <c r="A28" t="s">
        <v>191</v>
      </c>
      <c r="B28" t="s">
        <v>1836</v>
      </c>
      <c r="C28" t="s">
        <v>323</v>
      </c>
      <c r="D28" t="s">
        <v>269</v>
      </c>
      <c r="E28">
        <v>9</v>
      </c>
      <c r="F28" t="str">
        <f t="shared" si="0"/>
        <v>J2-9</v>
      </c>
      <c r="G28" t="str">
        <f>VLOOKUP(F28,RAW_b_TEI0181_REV01!A:B,2,0)</f>
        <v>D14</v>
      </c>
      <c r="H28" t="str">
        <f t="shared" si="1"/>
        <v>D14</v>
      </c>
      <c r="I28" t="str">
        <f t="shared" si="2"/>
        <v>--</v>
      </c>
      <c r="J28" t="str">
        <f t="shared" si="3"/>
        <v>--</v>
      </c>
      <c r="K28">
        <f>IFERROR(IF(J28="--",IF(G28=H28,VLOOKUP(G28,RAW_b_TEI0181_REV01!L:N,3,0),SUM(VLOOKUP(H28,RAW_b_TEI0181_REV01!L:N,3,0),VLOOKUP(G28,RAW_b_TEI0181_REV01!L:N,3,0))),"---"),"---")</f>
        <v>10.4133</v>
      </c>
      <c r="L28" t="str">
        <f t="shared" si="4"/>
        <v>J2-9</v>
      </c>
      <c r="M28" t="str">
        <f>IFERROR(IF(
COUNTIF(B2B!H:H,(IF(K28&lt;&gt;"---",IF(INDEX(RAW_b_TEI0181_REV01!B:D,MATCH(H28,RAW_b_TEI0181_REV01!B:B,0),3)=L28,INDEX(
RAW_b_TEI0181_REV01!B:D,MATCH(H28,INDEX(RAW_b_TEI0181_REV01!B:B,MATCH(H28,RAW_b_TEI0181_REV01!B:B,)+1):'RAW_b_TEI0181_REV01'!B11099,)+MATCH(H28,RAW_b_TEI0181_REV01!B:B,),3),INDEX(RAW_b_TEI0181_REV01!B:D,MATCH(H28,RAW_b_TEI0181_REV01!B:B,0),3)),"---")))=1,"---",IF(K28&lt;&gt;"---",IF(INDEX(RAW_b_TEI0181_REV01!B:D,MATCH(H28,RAW_b_TEI0181_REV01!B:B,0),3)=L28,INDEX(
RAW_b_TEI0181_REV01!B:D,MATCH(H28,INDEX(RAW_b_TEI0181_REV01!B:B,MATCH(H28,RAW_b_TEI0181_REV01!B:B,)+1):'RAW_b_TEI0181_REV01'!B11099,)+MATCH(H28,RAW_b_TEI0181_REV01!B:B,),3),INDEX(RAW_b_TEI0181_REV01!B:D,MATCH(H28,RAW_b_TEI0181_REV01!B:B,0),3)),"---")),"---")</f>
        <v>U1-AJ23</v>
      </c>
      <c r="N28" t="str">
        <f>IFERROR(IF(AND(B28="B2B",J28="--"),L28,IF(
COUNTIF(B2B!H:H,(IF(K28&lt;&gt;"---",IF(INDEX(RAW_b_TEI0181_REV01!B:D,MATCH(H28,RAW_b_TEI0181_REV01!B:B,0),3)=L28,INDEX(
RAW_b_TEI0181_REV01!B:D,MATCH(H28,INDEX(RAW_b_TEI0181_REV01!B:B,MATCH(H28,RAW_b_TEI0181_REV01!B:B,)+1):'RAW_b_TEI0181_REV01'!B11099,)+MATCH(H28,RAW_b_TEI0181_REV01!B:B,),3),INDEX(RAW_b_TEI0181_REV01!B:D,MATCH(H28,RAW_b_TEI0181_REV01!B:B,0),3)),"---")))=0,"---",IF(K28&lt;&gt;"---",IF(INDEX(RAW_b_TEI0181_REV01!B:D,MATCH(H28,RAW_b_TEI0181_REV01!B:B,0),3)=L28,INDEX(
RAW_b_TEI0181_REV01!B:D,MATCH(H28,INDEX(RAW_b_TEI0181_REV01!B:B,MATCH(H28,RAW_b_TEI0181_REV01!B:B,)+1):'RAW_b_TEI0181_REV01'!B11099,)+MATCH(H28,RAW_b_TEI0181_REV01!B:B,),3),INDEX(RAW_b_TEI0181_REV01!B:D,MATCH(H28,RAW_b_TEI0181_REV01!B:B,0),3)),"---"))),"---")</f>
        <v>---</v>
      </c>
      <c r="T28">
        <f>COUNTIF(RAW_b_TEI0181_REV01!B:B,G28)</f>
        <v>2</v>
      </c>
      <c r="U28" t="str">
        <f t="shared" si="5"/>
        <v>Pin Header-D14</v>
      </c>
      <c r="W28" t="str">
        <f>IF(IF(IFERROR(VLOOKUP(H28,$O$6:$O$50,1,),1)=1,1,0),IFERROR(VLOOKUP($F$2&amp;"-"&amp;H28,RAW_b_TEI0181_REV01!C:G,4,0),"--"),"---")</f>
        <v>AJ23</v>
      </c>
      <c r="X28" t="str">
        <f t="shared" si="6"/>
        <v>---</v>
      </c>
    </row>
    <row r="29" spans="1:24" x14ac:dyDescent="0.25">
      <c r="A29" t="s">
        <v>192</v>
      </c>
      <c r="B29" t="s">
        <v>1836</v>
      </c>
      <c r="C29" t="s">
        <v>324</v>
      </c>
      <c r="D29" t="s">
        <v>269</v>
      </c>
      <c r="E29">
        <v>10</v>
      </c>
      <c r="F29" t="str">
        <f t="shared" si="0"/>
        <v>J2-10</v>
      </c>
      <c r="G29" t="str">
        <f>VLOOKUP(F29,RAW_b_TEI0181_REV01!A:B,2,0)</f>
        <v>RESET</v>
      </c>
      <c r="H29" t="str">
        <f t="shared" si="1"/>
        <v>RESET</v>
      </c>
      <c r="I29" t="str">
        <f t="shared" si="2"/>
        <v>--</v>
      </c>
      <c r="J29" t="str">
        <f t="shared" si="3"/>
        <v>--</v>
      </c>
      <c r="K29">
        <f>IFERROR(IF(J29="--",IF(G29=H29,VLOOKUP(G29,RAW_b_TEI0181_REV01!L:N,3,0),SUM(VLOOKUP(H29,RAW_b_TEI0181_REV01!L:N,3,0),VLOOKUP(G29,RAW_b_TEI0181_REV01!L:N,3,0))),"---"),"---")</f>
        <v>53.637099999999997</v>
      </c>
      <c r="L29" t="str">
        <f t="shared" si="4"/>
        <v>J2-10</v>
      </c>
      <c r="M29" t="str">
        <f>IFERROR(IF(
COUNTIF(B2B!H:H,(IF(K29&lt;&gt;"---",IF(INDEX(RAW_b_TEI0181_REV01!B:D,MATCH(H29,RAW_b_TEI0181_REV01!B:B,0),3)=L29,INDEX(
RAW_b_TEI0181_REV01!B:D,MATCH(H29,INDEX(RAW_b_TEI0181_REV01!B:B,MATCH(H29,RAW_b_TEI0181_REV01!B:B,)+1):'RAW_b_TEI0181_REV01'!B11100,)+MATCH(H29,RAW_b_TEI0181_REV01!B:B,),3),INDEX(RAW_b_TEI0181_REV01!B:D,MATCH(H29,RAW_b_TEI0181_REV01!B:B,0),3)),"---")))=1,"---",IF(K29&lt;&gt;"---",IF(INDEX(RAW_b_TEI0181_REV01!B:D,MATCH(H29,RAW_b_TEI0181_REV01!B:B,0),3)=L29,INDEX(
RAW_b_TEI0181_REV01!B:D,MATCH(H29,INDEX(RAW_b_TEI0181_REV01!B:B,MATCH(H29,RAW_b_TEI0181_REV01!B:B,)+1):'RAW_b_TEI0181_REV01'!B11100,)+MATCH(H29,RAW_b_TEI0181_REV01!B:B,),3),INDEX(RAW_b_TEI0181_REV01!B:D,MATCH(H29,RAW_b_TEI0181_REV01!B:B,0),3)),"---")),"---")</f>
        <v>R26-1</v>
      </c>
      <c r="N29" t="str">
        <f>IFERROR(IF(AND(B29="B2B",J29="--"),L29,IF(
COUNTIF(B2B!H:H,(IF(K29&lt;&gt;"---",IF(INDEX(RAW_b_TEI0181_REV01!B:D,MATCH(H29,RAW_b_TEI0181_REV01!B:B,0),3)=L29,INDEX(
RAW_b_TEI0181_REV01!B:D,MATCH(H29,INDEX(RAW_b_TEI0181_REV01!B:B,MATCH(H29,RAW_b_TEI0181_REV01!B:B,)+1):'RAW_b_TEI0181_REV01'!B11100,)+MATCH(H29,RAW_b_TEI0181_REV01!B:B,),3),INDEX(RAW_b_TEI0181_REV01!B:D,MATCH(H29,RAW_b_TEI0181_REV01!B:B,0),3)),"---")))=0,"---",IF(K29&lt;&gt;"---",IF(INDEX(RAW_b_TEI0181_REV01!B:D,MATCH(H29,RAW_b_TEI0181_REV01!B:B,0),3)=L29,INDEX(
RAW_b_TEI0181_REV01!B:D,MATCH(H29,INDEX(RAW_b_TEI0181_REV01!B:B,MATCH(H29,RAW_b_TEI0181_REV01!B:B,)+1):'RAW_b_TEI0181_REV01'!B11100,)+MATCH(H29,RAW_b_TEI0181_REV01!B:B,),3),INDEX(RAW_b_TEI0181_REV01!B:D,MATCH(H29,RAW_b_TEI0181_REV01!B:B,0),3)),"---"))),"---")</f>
        <v>---</v>
      </c>
      <c r="T29">
        <f>COUNTIF(RAW_b_TEI0181_REV01!B:B,G29)</f>
        <v>4</v>
      </c>
      <c r="U29" t="str">
        <f t="shared" si="5"/>
        <v>Pin Header-RESET</v>
      </c>
      <c r="W29" t="str">
        <f>IF(IF(IFERROR(VLOOKUP(H29,$O$6:$O$50,1,),1)=1,1,0),IFERROR(VLOOKUP($F$2&amp;"-"&amp;H29,RAW_b_TEI0181_REV01!C:G,4,0),"--"),"---")</f>
        <v>--</v>
      </c>
      <c r="X29" t="str">
        <f t="shared" si="6"/>
        <v>R26-1</v>
      </c>
    </row>
    <row r="30" spans="1:24" x14ac:dyDescent="0.25">
      <c r="A30" t="s">
        <v>193</v>
      </c>
      <c r="B30" t="s">
        <v>1836</v>
      </c>
      <c r="C30" t="s">
        <v>325</v>
      </c>
      <c r="D30" t="s">
        <v>269</v>
      </c>
      <c r="E30">
        <v>11</v>
      </c>
      <c r="F30" t="str">
        <f t="shared" si="0"/>
        <v>J2-11</v>
      </c>
      <c r="G30" t="str">
        <f>VLOOKUP(F30,RAW_b_TEI0181_REV01!A:B,2,0)</f>
        <v>GND</v>
      </c>
      <c r="H30" t="str">
        <f t="shared" si="1"/>
        <v>GND</v>
      </c>
      <c r="I30" t="str">
        <f t="shared" si="2"/>
        <v>--</v>
      </c>
      <c r="J30" t="str">
        <f t="shared" si="3"/>
        <v>---</v>
      </c>
      <c r="K30" t="str">
        <f>IFERROR(IF(J30="--",IF(G30=H30,VLOOKUP(G30,RAW_b_TEI0181_REV01!L:N,3,0),SUM(VLOOKUP(H30,RAW_b_TEI0181_REV01!L:N,3,0),VLOOKUP(G30,RAW_b_TEI0181_REV01!L:N,3,0))),"---"),"---")</f>
        <v>---</v>
      </c>
      <c r="L30" t="str">
        <f t="shared" si="4"/>
        <v>J2-11</v>
      </c>
      <c r="M30" t="str">
        <f>IFERROR(IF(
COUNTIF(B2B!H:H,(IF(K30&lt;&gt;"---",IF(INDEX(RAW_b_TEI0181_REV01!B:D,MATCH(H30,RAW_b_TEI0181_REV01!B:B,0),3)=L30,INDEX(
RAW_b_TEI0181_REV01!B:D,MATCH(H30,INDEX(RAW_b_TEI0181_REV01!B:B,MATCH(H30,RAW_b_TEI0181_REV01!B:B,)+1):'RAW_b_TEI0181_REV01'!B11101,)+MATCH(H30,RAW_b_TEI0181_REV01!B:B,),3),INDEX(RAW_b_TEI0181_REV01!B:D,MATCH(H30,RAW_b_TEI0181_REV01!B:B,0),3)),"---")))=1,"---",IF(K30&lt;&gt;"---",IF(INDEX(RAW_b_TEI0181_REV01!B:D,MATCH(H30,RAW_b_TEI0181_REV01!B:B,0),3)=L30,INDEX(
RAW_b_TEI0181_REV01!B:D,MATCH(H30,INDEX(RAW_b_TEI0181_REV01!B:B,MATCH(H30,RAW_b_TEI0181_REV01!B:B,)+1):'RAW_b_TEI0181_REV01'!B11101,)+MATCH(H30,RAW_b_TEI0181_REV01!B:B,),3),INDEX(RAW_b_TEI0181_REV01!B:D,MATCH(H30,RAW_b_TEI0181_REV01!B:B,0),3)),"---")),"---")</f>
        <v>---</v>
      </c>
      <c r="N30" t="str">
        <f>IFERROR(IF(AND(B30="B2B",J30="--"),L30,IF(
COUNTIF(B2B!H:H,(IF(K30&lt;&gt;"---",IF(INDEX(RAW_b_TEI0181_REV01!B:D,MATCH(H30,RAW_b_TEI0181_REV01!B:B,0),3)=L30,INDEX(
RAW_b_TEI0181_REV01!B:D,MATCH(H30,INDEX(RAW_b_TEI0181_REV01!B:B,MATCH(H30,RAW_b_TEI0181_REV01!B:B,)+1):'RAW_b_TEI0181_REV01'!B11101,)+MATCH(H30,RAW_b_TEI0181_REV01!B:B,),3),INDEX(RAW_b_TEI0181_REV01!B:D,MATCH(H30,RAW_b_TEI0181_REV01!B:B,0),3)),"---")))=0,"---",IF(K30&lt;&gt;"---",IF(INDEX(RAW_b_TEI0181_REV01!B:D,MATCH(H30,RAW_b_TEI0181_REV01!B:B,0),3)=L30,INDEX(
RAW_b_TEI0181_REV01!B:D,MATCH(H30,INDEX(RAW_b_TEI0181_REV01!B:B,MATCH(H30,RAW_b_TEI0181_REV01!B:B,)+1):'RAW_b_TEI0181_REV01'!B11101,)+MATCH(H30,RAW_b_TEI0181_REV01!B:B,),3),INDEX(RAW_b_TEI0181_REV01!B:D,MATCH(H30,RAW_b_TEI0181_REV01!B:B,0),3)),"---"))),"---")</f>
        <v>---</v>
      </c>
      <c r="T30">
        <f>COUNTIF(RAW_b_TEI0181_REV01!B:B,G30)</f>
        <v>591</v>
      </c>
      <c r="U30" t="str">
        <f t="shared" si="5"/>
        <v>Pin Header-GND</v>
      </c>
      <c r="W30" t="str">
        <f>IF(IF(IFERROR(VLOOKUP(H30,$O$6:$O$50,1,),1)=1,1,0),IFERROR(VLOOKUP($F$2&amp;"-"&amp;H30,RAW_b_TEI0181_REV01!C:G,4,0),"--"),"---")</f>
        <v>---</v>
      </c>
      <c r="X30" t="str">
        <f t="shared" si="6"/>
        <v>---</v>
      </c>
    </row>
    <row r="31" spans="1:24" x14ac:dyDescent="0.25">
      <c r="A31" t="s">
        <v>194</v>
      </c>
      <c r="B31" t="s">
        <v>1836</v>
      </c>
      <c r="C31" t="s">
        <v>290</v>
      </c>
      <c r="D31" t="s">
        <v>269</v>
      </c>
      <c r="E31">
        <v>12</v>
      </c>
      <c r="F31" t="str">
        <f t="shared" si="0"/>
        <v>J2-12</v>
      </c>
      <c r="G31" t="str">
        <f>VLOOKUP(F31,RAW_b_TEI0181_REV01!A:B,2,0)</f>
        <v>3.3V</v>
      </c>
      <c r="H31" t="str">
        <f t="shared" si="1"/>
        <v>3.3V</v>
      </c>
      <c r="I31" t="str">
        <f t="shared" si="2"/>
        <v>--</v>
      </c>
      <c r="J31" t="str">
        <f t="shared" si="3"/>
        <v>---</v>
      </c>
      <c r="K31" t="str">
        <f>IFERROR(IF(J31="--",IF(G31=H31,VLOOKUP(G31,RAW_b_TEI0181_REV01!L:N,3,0),SUM(VLOOKUP(H31,RAW_b_TEI0181_REV01!L:N,3,0),VLOOKUP(G31,RAW_b_TEI0181_REV01!L:N,3,0))),"---"),"---")</f>
        <v>---</v>
      </c>
      <c r="L31" t="str">
        <f t="shared" si="4"/>
        <v>J2-12</v>
      </c>
      <c r="M31" t="str">
        <f>IFERROR(IF(
COUNTIF(B2B!H:H,(IF(K31&lt;&gt;"---",IF(INDEX(RAW_b_TEI0181_REV01!B:D,MATCH(H31,RAW_b_TEI0181_REV01!B:B,0),3)=L31,INDEX(
RAW_b_TEI0181_REV01!B:D,MATCH(H31,INDEX(RAW_b_TEI0181_REV01!B:B,MATCH(H31,RAW_b_TEI0181_REV01!B:B,)+1):'RAW_b_TEI0181_REV01'!B11102,)+MATCH(H31,RAW_b_TEI0181_REV01!B:B,),3),INDEX(RAW_b_TEI0181_REV01!B:D,MATCH(H31,RAW_b_TEI0181_REV01!B:B,0),3)),"---")))=1,"---",IF(K31&lt;&gt;"---",IF(INDEX(RAW_b_TEI0181_REV01!B:D,MATCH(H31,RAW_b_TEI0181_REV01!B:B,0),3)=L31,INDEX(
RAW_b_TEI0181_REV01!B:D,MATCH(H31,INDEX(RAW_b_TEI0181_REV01!B:B,MATCH(H31,RAW_b_TEI0181_REV01!B:B,)+1):'RAW_b_TEI0181_REV01'!B11102,)+MATCH(H31,RAW_b_TEI0181_REV01!B:B,),3),INDEX(RAW_b_TEI0181_REV01!B:D,MATCH(H31,RAW_b_TEI0181_REV01!B:B,0),3)),"---")),"---")</f>
        <v>---</v>
      </c>
      <c r="N31" t="str">
        <f>IFERROR(IF(AND(B31="B2B",J31="--"),L31,IF(
COUNTIF(B2B!H:H,(IF(K31&lt;&gt;"---",IF(INDEX(RAW_b_TEI0181_REV01!B:D,MATCH(H31,RAW_b_TEI0181_REV01!B:B,0),3)=L31,INDEX(
RAW_b_TEI0181_REV01!B:D,MATCH(H31,INDEX(RAW_b_TEI0181_REV01!B:B,MATCH(H31,RAW_b_TEI0181_REV01!B:B,)+1):'RAW_b_TEI0181_REV01'!B11102,)+MATCH(H31,RAW_b_TEI0181_REV01!B:B,),3),INDEX(RAW_b_TEI0181_REV01!B:D,MATCH(H31,RAW_b_TEI0181_REV01!B:B,0),3)),"---")))=0,"---",IF(K31&lt;&gt;"---",IF(INDEX(RAW_b_TEI0181_REV01!B:D,MATCH(H31,RAW_b_TEI0181_REV01!B:B,0),3)=L31,INDEX(
RAW_b_TEI0181_REV01!B:D,MATCH(H31,INDEX(RAW_b_TEI0181_REV01!B:B,MATCH(H31,RAW_b_TEI0181_REV01!B:B,)+1):'RAW_b_TEI0181_REV01'!B11102,)+MATCH(H31,RAW_b_TEI0181_REV01!B:B,),3),INDEX(RAW_b_TEI0181_REV01!B:D,MATCH(H31,RAW_b_TEI0181_REV01!B:B,0),3)),"---"))),"---")</f>
        <v>---</v>
      </c>
      <c r="T31">
        <f>COUNTIF(RAW_b_TEI0181_REV01!B:B,G31)</f>
        <v>50</v>
      </c>
      <c r="U31" t="str">
        <f t="shared" si="5"/>
        <v>Pin Header-3.3V</v>
      </c>
      <c r="W31" t="str">
        <f>IF(IF(IFERROR(VLOOKUP(H31,$O$6:$O$50,1,),1)=1,1,0),IFERROR(VLOOKUP($F$2&amp;"-"&amp;H31,RAW_b_TEI0181_REV01!C:G,4,0),"--"),"---")</f>
        <v>---</v>
      </c>
      <c r="X31" t="str">
        <f t="shared" si="6"/>
        <v>---</v>
      </c>
    </row>
    <row r="32" spans="1:24" x14ac:dyDescent="0.25">
      <c r="A32" t="s">
        <v>195</v>
      </c>
      <c r="B32" t="s">
        <v>1836</v>
      </c>
      <c r="C32" t="s">
        <v>328</v>
      </c>
      <c r="D32" t="s">
        <v>269</v>
      </c>
      <c r="E32">
        <v>13</v>
      </c>
      <c r="F32" t="str">
        <f t="shared" si="0"/>
        <v>J2-13</v>
      </c>
      <c r="G32" t="str">
        <f>VLOOKUP(F32,RAW_b_TEI0181_REV01!A:B,2,0)</f>
        <v>VIN</v>
      </c>
      <c r="H32" t="str">
        <f t="shared" si="1"/>
        <v>VIN</v>
      </c>
      <c r="I32" t="str">
        <f t="shared" si="2"/>
        <v>--</v>
      </c>
      <c r="J32" t="str">
        <f t="shared" si="3"/>
        <v>---</v>
      </c>
      <c r="K32" t="str">
        <f>IFERROR(IF(J32="--",IF(G32=H32,VLOOKUP(G32,RAW_b_TEI0181_REV01!L:N,3,0),SUM(VLOOKUP(H32,RAW_b_TEI0181_REV01!L:N,3,0),VLOOKUP(G32,RAW_b_TEI0181_REV01!L:N,3,0))),"---"),"---")</f>
        <v>---</v>
      </c>
      <c r="L32" t="str">
        <f t="shared" si="4"/>
        <v>J2-13</v>
      </c>
      <c r="M32" t="str">
        <f>IFERROR(IF(
COUNTIF(B2B!H:H,(IF(K32&lt;&gt;"---",IF(INDEX(RAW_b_TEI0181_REV01!B:D,MATCH(H32,RAW_b_TEI0181_REV01!B:B,0),3)=L32,INDEX(
RAW_b_TEI0181_REV01!B:D,MATCH(H32,INDEX(RAW_b_TEI0181_REV01!B:B,MATCH(H32,RAW_b_TEI0181_REV01!B:B,)+1):'RAW_b_TEI0181_REV01'!B11103,)+MATCH(H32,RAW_b_TEI0181_REV01!B:B,),3),INDEX(RAW_b_TEI0181_REV01!B:D,MATCH(H32,RAW_b_TEI0181_REV01!B:B,0),3)),"---")))=1,"---",IF(K32&lt;&gt;"---",IF(INDEX(RAW_b_TEI0181_REV01!B:D,MATCH(H32,RAW_b_TEI0181_REV01!B:B,0),3)=L32,INDEX(
RAW_b_TEI0181_REV01!B:D,MATCH(H32,INDEX(RAW_b_TEI0181_REV01!B:B,MATCH(H32,RAW_b_TEI0181_REV01!B:B,)+1):'RAW_b_TEI0181_REV01'!B11103,)+MATCH(H32,RAW_b_TEI0181_REV01!B:B,),3),INDEX(RAW_b_TEI0181_REV01!B:D,MATCH(H32,RAW_b_TEI0181_REV01!B:B,0),3)),"---")),"---")</f>
        <v>---</v>
      </c>
      <c r="N32" t="str">
        <f>IFERROR(IF(AND(B32="B2B",J32="--"),L32,IF(
COUNTIF(B2B!H:H,(IF(K32&lt;&gt;"---",IF(INDEX(RAW_b_TEI0181_REV01!B:D,MATCH(H32,RAW_b_TEI0181_REV01!B:B,0),3)=L32,INDEX(
RAW_b_TEI0181_REV01!B:D,MATCH(H32,INDEX(RAW_b_TEI0181_REV01!B:B,MATCH(H32,RAW_b_TEI0181_REV01!B:B,)+1):'RAW_b_TEI0181_REV01'!B11103,)+MATCH(H32,RAW_b_TEI0181_REV01!B:B,),3),INDEX(RAW_b_TEI0181_REV01!B:D,MATCH(H32,RAW_b_TEI0181_REV01!B:B,0),3)),"---")))=0,"---",IF(K32&lt;&gt;"---",IF(INDEX(RAW_b_TEI0181_REV01!B:D,MATCH(H32,RAW_b_TEI0181_REV01!B:B,0),3)=L32,INDEX(
RAW_b_TEI0181_REV01!B:D,MATCH(H32,INDEX(RAW_b_TEI0181_REV01!B:B,MATCH(H32,RAW_b_TEI0181_REV01!B:B,)+1):'RAW_b_TEI0181_REV01'!B11103,)+MATCH(H32,RAW_b_TEI0181_REV01!B:B,),3),INDEX(RAW_b_TEI0181_REV01!B:D,MATCH(H32,RAW_b_TEI0181_REV01!B:B,0),3)),"---"))),"---")</f>
        <v>---</v>
      </c>
      <c r="T32">
        <f>COUNTIF(RAW_b_TEI0181_REV01!B:B,G32)</f>
        <v>4</v>
      </c>
      <c r="U32" t="str">
        <f t="shared" si="5"/>
        <v>Pin Header-VIN</v>
      </c>
      <c r="W32" t="str">
        <f>IF(IF(IFERROR(VLOOKUP(H32,$O$6:$O$50,1,),1)=1,1,0),IFERROR(VLOOKUP($F$2&amp;"-"&amp;H32,RAW_b_TEI0181_REV01!C:G,4,0),"--"),"---")</f>
        <v>---</v>
      </c>
      <c r="X32" t="str">
        <f t="shared" si="6"/>
        <v>---</v>
      </c>
    </row>
    <row r="33" spans="1:24" x14ac:dyDescent="0.25">
      <c r="A33" t="s">
        <v>196</v>
      </c>
      <c r="B33" t="s">
        <v>1836</v>
      </c>
      <c r="C33" t="s">
        <v>292</v>
      </c>
      <c r="D33" t="s">
        <v>269</v>
      </c>
      <c r="E33">
        <v>14</v>
      </c>
      <c r="F33" t="str">
        <f t="shared" si="0"/>
        <v>J2-14</v>
      </c>
      <c r="G33" t="str">
        <f>VLOOKUP(F33,RAW_b_TEI0181_REV01!A:B,2,0)</f>
        <v>5V</v>
      </c>
      <c r="H33" t="str">
        <f t="shared" si="1"/>
        <v>5V</v>
      </c>
      <c r="I33" t="str">
        <f t="shared" si="2"/>
        <v>--</v>
      </c>
      <c r="J33" t="str">
        <f t="shared" si="3"/>
        <v>---</v>
      </c>
      <c r="K33" t="str">
        <f>IFERROR(IF(J33="--",IF(G33=H33,VLOOKUP(G33,RAW_b_TEI0181_REV01!L:N,3,0),SUM(VLOOKUP(H33,RAW_b_TEI0181_REV01!L:N,3,0),VLOOKUP(G33,RAW_b_TEI0181_REV01!L:N,3,0))),"---"),"---")</f>
        <v>---</v>
      </c>
      <c r="L33" t="str">
        <f t="shared" si="4"/>
        <v>J2-14</v>
      </c>
      <c r="M33" t="str">
        <f>IFERROR(IF(
COUNTIF(B2B!H:H,(IF(K33&lt;&gt;"---",IF(INDEX(RAW_b_TEI0181_REV01!B:D,MATCH(H33,RAW_b_TEI0181_REV01!B:B,0),3)=L33,INDEX(
RAW_b_TEI0181_REV01!B:D,MATCH(H33,INDEX(RAW_b_TEI0181_REV01!B:B,MATCH(H33,RAW_b_TEI0181_REV01!B:B,)+1):'RAW_b_TEI0181_REV01'!B11104,)+MATCH(H33,RAW_b_TEI0181_REV01!B:B,),3),INDEX(RAW_b_TEI0181_REV01!B:D,MATCH(H33,RAW_b_TEI0181_REV01!B:B,0),3)),"---")))=1,"---",IF(K33&lt;&gt;"---",IF(INDEX(RAW_b_TEI0181_REV01!B:D,MATCH(H33,RAW_b_TEI0181_REV01!B:B,0),3)=L33,INDEX(
RAW_b_TEI0181_REV01!B:D,MATCH(H33,INDEX(RAW_b_TEI0181_REV01!B:B,MATCH(H33,RAW_b_TEI0181_REV01!B:B,)+1):'RAW_b_TEI0181_REV01'!B11104,)+MATCH(H33,RAW_b_TEI0181_REV01!B:B,),3),INDEX(RAW_b_TEI0181_REV01!B:D,MATCH(H33,RAW_b_TEI0181_REV01!B:B,0),3)),"---")),"---")</f>
        <v>---</v>
      </c>
      <c r="N33" t="str">
        <f>IFERROR(IF(AND(B33="B2B",J33="--"),L33,IF(
COUNTIF(B2B!H:H,(IF(K33&lt;&gt;"---",IF(INDEX(RAW_b_TEI0181_REV01!B:D,MATCH(H33,RAW_b_TEI0181_REV01!B:B,0),3)=L33,INDEX(
RAW_b_TEI0181_REV01!B:D,MATCH(H33,INDEX(RAW_b_TEI0181_REV01!B:B,MATCH(H33,RAW_b_TEI0181_REV01!B:B,)+1):'RAW_b_TEI0181_REV01'!B11104,)+MATCH(H33,RAW_b_TEI0181_REV01!B:B,),3),INDEX(RAW_b_TEI0181_REV01!B:D,MATCH(H33,RAW_b_TEI0181_REV01!B:B,0),3)),"---")))=0,"---",IF(K33&lt;&gt;"---",IF(INDEX(RAW_b_TEI0181_REV01!B:D,MATCH(H33,RAW_b_TEI0181_REV01!B:B,0),3)=L33,INDEX(
RAW_b_TEI0181_REV01!B:D,MATCH(H33,INDEX(RAW_b_TEI0181_REV01!B:B,MATCH(H33,RAW_b_TEI0181_REV01!B:B,)+1):'RAW_b_TEI0181_REV01'!B11104,)+MATCH(H33,RAW_b_TEI0181_REV01!B:B,),3),INDEX(RAW_b_TEI0181_REV01!B:D,MATCH(H33,RAW_b_TEI0181_REV01!B:B,0),3)),"---"))),"---")</f>
        <v>---</v>
      </c>
      <c r="T33">
        <f>COUNTIF(RAW_b_TEI0181_REV01!B:B,G33)</f>
        <v>30</v>
      </c>
      <c r="U33" t="str">
        <f t="shared" si="5"/>
        <v>Pin Header-5V</v>
      </c>
      <c r="W33" t="str">
        <f>IF(IF(IFERROR(VLOOKUP(H33,$O$6:$O$50,1,),1)=1,1,0),IFERROR(VLOOKUP($F$2&amp;"-"&amp;H33,RAW_b_TEI0181_REV01!C:G,4,0),"--"),"---")</f>
        <v>---</v>
      </c>
      <c r="X33" t="str">
        <f t="shared" si="6"/>
        <v>---</v>
      </c>
    </row>
    <row r="34" spans="1:24" x14ac:dyDescent="0.25">
      <c r="A34" t="s">
        <v>197</v>
      </c>
      <c r="B34" t="s">
        <v>1837</v>
      </c>
      <c r="C34" t="s">
        <v>331</v>
      </c>
      <c r="D34" t="s">
        <v>270</v>
      </c>
      <c r="E34">
        <v>1</v>
      </c>
      <c r="F34" t="str">
        <f t="shared" si="0"/>
        <v>J3-1</v>
      </c>
      <c r="G34" t="str">
        <f>VLOOKUP(F34,RAW_b_TEI0181_REV01!A:B,2,0)</f>
        <v>RFU1</v>
      </c>
      <c r="H34" t="str">
        <f t="shared" si="1"/>
        <v>RFU1</v>
      </c>
      <c r="I34" t="str">
        <f t="shared" si="2"/>
        <v>--</v>
      </c>
      <c r="J34" t="str">
        <f t="shared" si="3"/>
        <v>--</v>
      </c>
      <c r="K34">
        <f>IFERROR(IF(J34="--",IF(G34=H34,VLOOKUP(G34,RAW_b_TEI0181_REV01!L:N,3,0),SUM(VLOOKUP(H34,RAW_b_TEI0181_REV01!L:N,3,0),VLOOKUP(G34,RAW_b_TEI0181_REV01!L:N,3,0))),"---"),"---")</f>
        <v>0</v>
      </c>
      <c r="L34" t="str">
        <f t="shared" si="4"/>
        <v>J3-1</v>
      </c>
      <c r="M34" t="str">
        <f>IFERROR(IF(
COUNTIF(B2B!H:H,(IF(K34&lt;&gt;"---",IF(INDEX(RAW_b_TEI0181_REV01!B:D,MATCH(H34,RAW_b_TEI0181_REV01!B:B,0),3)=L34,INDEX(
RAW_b_TEI0181_REV01!B:D,MATCH(H34,INDEX(RAW_b_TEI0181_REV01!B:B,MATCH(H34,RAW_b_TEI0181_REV01!B:B,)+1):'RAW_b_TEI0181_REV01'!B11105,)+MATCH(H34,RAW_b_TEI0181_REV01!B:B,),3),INDEX(RAW_b_TEI0181_REV01!B:D,MATCH(H34,RAW_b_TEI0181_REV01!B:B,0),3)),"---")))=1,"---",IF(K34&lt;&gt;"---",IF(INDEX(RAW_b_TEI0181_REV01!B:D,MATCH(H34,RAW_b_TEI0181_REV01!B:B,0),3)=L34,INDEX(
RAW_b_TEI0181_REV01!B:D,MATCH(H34,INDEX(RAW_b_TEI0181_REV01!B:B,MATCH(H34,RAW_b_TEI0181_REV01!B:B,)+1):'RAW_b_TEI0181_REV01'!B11105,)+MATCH(H34,RAW_b_TEI0181_REV01!B:B,),3),INDEX(RAW_b_TEI0181_REV01!B:D,MATCH(H34,RAW_b_TEI0181_REV01!B:B,0),3)),"---")),"---")</f>
        <v>---</v>
      </c>
      <c r="N34" t="str">
        <f>IFERROR(IF(AND(B34="B2B",J34="--"),L34,IF(
COUNTIF(B2B!H:H,(IF(K34&lt;&gt;"---",IF(INDEX(RAW_b_TEI0181_REV01!B:D,MATCH(H34,RAW_b_TEI0181_REV01!B:B,0),3)=L34,INDEX(
RAW_b_TEI0181_REV01!B:D,MATCH(H34,INDEX(RAW_b_TEI0181_REV01!B:B,MATCH(H34,RAW_b_TEI0181_REV01!B:B,)+1):'RAW_b_TEI0181_REV01'!B11105,)+MATCH(H34,RAW_b_TEI0181_REV01!B:B,),3),INDEX(RAW_b_TEI0181_REV01!B:D,MATCH(H34,RAW_b_TEI0181_REV01!B:B,0),3)),"---")))=0,"---",IF(K34&lt;&gt;"---",IF(INDEX(RAW_b_TEI0181_REV01!B:D,MATCH(H34,RAW_b_TEI0181_REV01!B:B,0),3)=L34,INDEX(
RAW_b_TEI0181_REV01!B:D,MATCH(H34,INDEX(RAW_b_TEI0181_REV01!B:B,MATCH(H34,RAW_b_TEI0181_REV01!B:B,)+1):'RAW_b_TEI0181_REV01'!B11105,)+MATCH(H34,RAW_b_TEI0181_REV01!B:B,),3),INDEX(RAW_b_TEI0181_REV01!B:D,MATCH(H34,RAW_b_TEI0181_REV01!B:B,0),3)),"---"))),"---")</f>
        <v>---</v>
      </c>
      <c r="T34">
        <f>COUNTIF(RAW_b_TEI0181_REV01!B:B,G34)</f>
        <v>1</v>
      </c>
      <c r="U34" t="str">
        <f t="shared" si="5"/>
        <v>CRUVI HS-RFU1</v>
      </c>
      <c r="W34" t="str">
        <f>IF(IF(IFERROR(VLOOKUP(H34,$O$6:$O$50,1,),1)=1,1,0),IFERROR(VLOOKUP($F$2&amp;"-"&amp;H34,RAW_b_TEI0181_REV01!C:G,4,0),"--"),"---")</f>
        <v>--</v>
      </c>
      <c r="X34" t="str">
        <f t="shared" si="6"/>
        <v>---</v>
      </c>
    </row>
    <row r="35" spans="1:24" x14ac:dyDescent="0.25">
      <c r="A35" t="s">
        <v>198</v>
      </c>
      <c r="B35" t="s">
        <v>1837</v>
      </c>
      <c r="C35" t="s">
        <v>333</v>
      </c>
      <c r="D35" t="s">
        <v>270</v>
      </c>
      <c r="E35">
        <v>2</v>
      </c>
      <c r="F35" t="str">
        <f t="shared" si="0"/>
        <v>J3-2</v>
      </c>
      <c r="G35" t="str">
        <f>VLOOKUP(F35,RAW_b_TEI0181_REV01!A:B,2,0)</f>
        <v>HSMIO</v>
      </c>
      <c r="H35" t="str">
        <f t="shared" si="1"/>
        <v>HSMIO</v>
      </c>
      <c r="I35" t="str">
        <f t="shared" si="2"/>
        <v>--</v>
      </c>
      <c r="J35" t="str">
        <f t="shared" si="3"/>
        <v>--</v>
      </c>
      <c r="K35">
        <f>IFERROR(IF(J35="--",IF(G35=H35,VLOOKUP(G35,RAW_b_TEI0181_REV01!L:N,3,0),SUM(VLOOKUP(H35,RAW_b_TEI0181_REV01!L:N,3,0),VLOOKUP(G35,RAW_b_TEI0181_REV01!L:N,3,0))),"---"),"---")</f>
        <v>17.285900000000002</v>
      </c>
      <c r="L35" t="str">
        <f t="shared" si="4"/>
        <v>J3-2</v>
      </c>
      <c r="M35" t="str">
        <f>IFERROR(IF(
COUNTIF(B2B!H:H,(IF(K35&lt;&gt;"---",IF(INDEX(RAW_b_TEI0181_REV01!B:D,MATCH(H35,RAW_b_TEI0181_REV01!B:B,0),3)=L35,INDEX(
RAW_b_TEI0181_REV01!B:D,MATCH(H35,INDEX(RAW_b_TEI0181_REV01!B:B,MATCH(H35,RAW_b_TEI0181_REV01!B:B,)+1):'RAW_b_TEI0181_REV01'!B11106,)+MATCH(H35,RAW_b_TEI0181_REV01!B:B,),3),INDEX(RAW_b_TEI0181_REV01!B:D,MATCH(H35,RAW_b_TEI0181_REV01!B:B,0),3)),"---")))=1,"---",IF(K35&lt;&gt;"---",IF(INDEX(RAW_b_TEI0181_REV01!B:D,MATCH(H35,RAW_b_TEI0181_REV01!B:B,0),3)=L35,INDEX(
RAW_b_TEI0181_REV01!B:D,MATCH(H35,INDEX(RAW_b_TEI0181_REV01!B:B,MATCH(H35,RAW_b_TEI0181_REV01!B:B,)+1):'RAW_b_TEI0181_REV01'!B11106,)+MATCH(H35,RAW_b_TEI0181_REV01!B:B,),3),INDEX(RAW_b_TEI0181_REV01!B:D,MATCH(H35,RAW_b_TEI0181_REV01!B:B,0),3)),"---")),"---")</f>
        <v>U1-N7</v>
      </c>
      <c r="N35" t="str">
        <f>IFERROR(IF(AND(B35="B2B",J35="--"),L35,IF(
COUNTIF(B2B!H:H,(IF(K35&lt;&gt;"---",IF(INDEX(RAW_b_TEI0181_REV01!B:D,MATCH(H35,RAW_b_TEI0181_REV01!B:B,0),3)=L35,INDEX(
RAW_b_TEI0181_REV01!B:D,MATCH(H35,INDEX(RAW_b_TEI0181_REV01!B:B,MATCH(H35,RAW_b_TEI0181_REV01!B:B,)+1):'RAW_b_TEI0181_REV01'!B11106,)+MATCH(H35,RAW_b_TEI0181_REV01!B:B,),3),INDEX(RAW_b_TEI0181_REV01!B:D,MATCH(H35,RAW_b_TEI0181_REV01!B:B,0),3)),"---")))=0,"---",IF(K35&lt;&gt;"---",IF(INDEX(RAW_b_TEI0181_REV01!B:D,MATCH(H35,RAW_b_TEI0181_REV01!B:B,0),3)=L35,INDEX(
RAW_b_TEI0181_REV01!B:D,MATCH(H35,INDEX(RAW_b_TEI0181_REV01!B:B,MATCH(H35,RAW_b_TEI0181_REV01!B:B,)+1):'RAW_b_TEI0181_REV01'!B11106,)+MATCH(H35,RAW_b_TEI0181_REV01!B:B,),3),INDEX(RAW_b_TEI0181_REV01!B:D,MATCH(H35,RAW_b_TEI0181_REV01!B:B,0),3)),"---"))),"---")</f>
        <v>---</v>
      </c>
      <c r="T35">
        <f>COUNTIF(RAW_b_TEI0181_REV01!B:B,G35)</f>
        <v>2</v>
      </c>
      <c r="U35" t="str">
        <f t="shared" si="5"/>
        <v>CRUVI HS-HSMIO</v>
      </c>
      <c r="W35" t="str">
        <f>IF(IF(IFERROR(VLOOKUP(H35,$O$6:$O$50,1,),1)=1,1,0),IFERROR(VLOOKUP($F$2&amp;"-"&amp;H35,RAW_b_TEI0181_REV01!C:G,4,0),"--"),"---")</f>
        <v>N7</v>
      </c>
      <c r="X35" t="str">
        <f t="shared" si="6"/>
        <v>---</v>
      </c>
    </row>
    <row r="36" spans="1:24" x14ac:dyDescent="0.25">
      <c r="A36" t="s">
        <v>199</v>
      </c>
      <c r="B36" t="s">
        <v>1837</v>
      </c>
      <c r="C36" t="s">
        <v>335</v>
      </c>
      <c r="D36" t="s">
        <v>270</v>
      </c>
      <c r="E36">
        <v>3</v>
      </c>
      <c r="F36" t="str">
        <f t="shared" si="0"/>
        <v>J3-3</v>
      </c>
      <c r="G36" t="str">
        <f>VLOOKUP(F36,RAW_b_TEI0181_REV01!A:B,2,0)</f>
        <v>SMB_ALERT</v>
      </c>
      <c r="H36" t="str">
        <f t="shared" si="1"/>
        <v>SMB_ALERT</v>
      </c>
      <c r="I36" t="str">
        <f t="shared" si="2"/>
        <v>--</v>
      </c>
      <c r="J36" t="str">
        <f t="shared" si="3"/>
        <v>--</v>
      </c>
      <c r="K36">
        <f>IFERROR(IF(J36="--",IF(G36=H36,VLOOKUP(G36,RAW_b_TEI0181_REV01!L:N,3,0),SUM(VLOOKUP(H36,RAW_b_TEI0181_REV01!L:N,3,0),VLOOKUP(G36,RAW_b_TEI0181_REV01!L:N,3,0))),"---"),"---")</f>
        <v>55.870699999999999</v>
      </c>
      <c r="L36" t="str">
        <f t="shared" si="4"/>
        <v>J3-3</v>
      </c>
      <c r="M36" t="str">
        <f>IFERROR(IF(
COUNTIF(B2B!H:H,(IF(K36&lt;&gt;"---",IF(INDEX(RAW_b_TEI0181_REV01!B:D,MATCH(H36,RAW_b_TEI0181_REV01!B:B,0),3)=L36,INDEX(
RAW_b_TEI0181_REV01!B:D,MATCH(H36,INDEX(RAW_b_TEI0181_REV01!B:B,MATCH(H36,RAW_b_TEI0181_REV01!B:B,)+1):'RAW_b_TEI0181_REV01'!B11107,)+MATCH(H36,RAW_b_TEI0181_REV01!B:B,),3),INDEX(RAW_b_TEI0181_REV01!B:D,MATCH(H36,RAW_b_TEI0181_REV01!B:B,0),3)),"---")))=1,"---",IF(K36&lt;&gt;"---",IF(INDEX(RAW_b_TEI0181_REV01!B:D,MATCH(H36,RAW_b_TEI0181_REV01!B:B,0),3)=L36,INDEX(
RAW_b_TEI0181_REV01!B:D,MATCH(H36,INDEX(RAW_b_TEI0181_REV01!B:B,MATCH(H36,RAW_b_TEI0181_REV01!B:B,)+1):'RAW_b_TEI0181_REV01'!B11107,)+MATCH(H36,RAW_b_TEI0181_REV01!B:B,),3),INDEX(RAW_b_TEI0181_REV01!B:D,MATCH(H36,RAW_b_TEI0181_REV01!B:B,0),3)),"---")),"---")</f>
        <v>U1-AH26</v>
      </c>
      <c r="N36" t="str">
        <f>IFERROR(IF(AND(B36="B2B",J36="--"),L36,IF(
COUNTIF(B2B!H:H,(IF(K36&lt;&gt;"---",IF(INDEX(RAW_b_TEI0181_REV01!B:D,MATCH(H36,RAW_b_TEI0181_REV01!B:B,0),3)=L36,INDEX(
RAW_b_TEI0181_REV01!B:D,MATCH(H36,INDEX(RAW_b_TEI0181_REV01!B:B,MATCH(H36,RAW_b_TEI0181_REV01!B:B,)+1):'RAW_b_TEI0181_REV01'!B11107,)+MATCH(H36,RAW_b_TEI0181_REV01!B:B,),3),INDEX(RAW_b_TEI0181_REV01!B:D,MATCH(H36,RAW_b_TEI0181_REV01!B:B,0),3)),"---")))=0,"---",IF(K36&lt;&gt;"---",IF(INDEX(RAW_b_TEI0181_REV01!B:D,MATCH(H36,RAW_b_TEI0181_REV01!B:B,0),3)=L36,INDEX(
RAW_b_TEI0181_REV01!B:D,MATCH(H36,INDEX(RAW_b_TEI0181_REV01!B:B,MATCH(H36,RAW_b_TEI0181_REV01!B:B,)+1):'RAW_b_TEI0181_REV01'!B11107,)+MATCH(H36,RAW_b_TEI0181_REV01!B:B,),3),INDEX(RAW_b_TEI0181_REV01!B:D,MATCH(H36,RAW_b_TEI0181_REV01!B:B,0),3)),"---"))),"---")</f>
        <v>---</v>
      </c>
      <c r="T36">
        <f>COUNTIF(RAW_b_TEI0181_REV01!B:B,G36)</f>
        <v>2</v>
      </c>
      <c r="U36" t="str">
        <f t="shared" si="5"/>
        <v>CRUVI HS-SMB_ALERT</v>
      </c>
      <c r="W36" t="str">
        <f>IF(IF(IFERROR(VLOOKUP(H36,$O$6:$O$50,1,),1)=1,1,0),IFERROR(VLOOKUP($F$2&amp;"-"&amp;H36,RAW_b_TEI0181_REV01!C:G,4,0),"--"),"---")</f>
        <v>AH26</v>
      </c>
      <c r="X36" t="str">
        <f t="shared" si="6"/>
        <v>---</v>
      </c>
    </row>
    <row r="37" spans="1:24" x14ac:dyDescent="0.25">
      <c r="A37" t="s">
        <v>200</v>
      </c>
      <c r="B37" t="s">
        <v>1837</v>
      </c>
      <c r="C37" t="s">
        <v>290</v>
      </c>
      <c r="D37" t="s">
        <v>270</v>
      </c>
      <c r="E37">
        <v>4</v>
      </c>
      <c r="F37" t="str">
        <f t="shared" si="0"/>
        <v>J3-4</v>
      </c>
      <c r="G37" t="str">
        <f>VLOOKUP(F37,RAW_b_TEI0181_REV01!A:B,2,0)</f>
        <v>3.3V</v>
      </c>
      <c r="H37" t="str">
        <f t="shared" si="1"/>
        <v>3.3V</v>
      </c>
      <c r="I37" t="str">
        <f t="shared" si="2"/>
        <v>--</v>
      </c>
      <c r="J37" t="str">
        <f t="shared" si="3"/>
        <v>---</v>
      </c>
      <c r="K37" t="str">
        <f>IFERROR(IF(J37="--",IF(G37=H37,VLOOKUP(G37,RAW_b_TEI0181_REV01!L:N,3,0),SUM(VLOOKUP(H37,RAW_b_TEI0181_REV01!L:N,3,0),VLOOKUP(G37,RAW_b_TEI0181_REV01!L:N,3,0))),"---"),"---")</f>
        <v>---</v>
      </c>
      <c r="L37" t="str">
        <f t="shared" si="4"/>
        <v>J3-4</v>
      </c>
      <c r="M37" t="str">
        <f>IFERROR(IF(
COUNTIF(B2B!H:H,(IF(K37&lt;&gt;"---",IF(INDEX(RAW_b_TEI0181_REV01!B:D,MATCH(H37,RAW_b_TEI0181_REV01!B:B,0),3)=L37,INDEX(
RAW_b_TEI0181_REV01!B:D,MATCH(H37,INDEX(RAW_b_TEI0181_REV01!B:B,MATCH(H37,RAW_b_TEI0181_REV01!B:B,)+1):'RAW_b_TEI0181_REV01'!B11108,)+MATCH(H37,RAW_b_TEI0181_REV01!B:B,),3),INDEX(RAW_b_TEI0181_REV01!B:D,MATCH(H37,RAW_b_TEI0181_REV01!B:B,0),3)),"---")))=1,"---",IF(K37&lt;&gt;"---",IF(INDEX(RAW_b_TEI0181_REV01!B:D,MATCH(H37,RAW_b_TEI0181_REV01!B:B,0),3)=L37,INDEX(
RAW_b_TEI0181_REV01!B:D,MATCH(H37,INDEX(RAW_b_TEI0181_REV01!B:B,MATCH(H37,RAW_b_TEI0181_REV01!B:B,)+1):'RAW_b_TEI0181_REV01'!B11108,)+MATCH(H37,RAW_b_TEI0181_REV01!B:B,),3),INDEX(RAW_b_TEI0181_REV01!B:D,MATCH(H37,RAW_b_TEI0181_REV01!B:B,0),3)),"---")),"---")</f>
        <v>---</v>
      </c>
      <c r="N37" t="str">
        <f>IFERROR(IF(AND(B37="B2B",J37="--"),L37,IF(
COUNTIF(B2B!H:H,(IF(K37&lt;&gt;"---",IF(INDEX(RAW_b_TEI0181_REV01!B:D,MATCH(H37,RAW_b_TEI0181_REV01!B:B,0),3)=L37,INDEX(
RAW_b_TEI0181_REV01!B:D,MATCH(H37,INDEX(RAW_b_TEI0181_REV01!B:B,MATCH(H37,RAW_b_TEI0181_REV01!B:B,)+1):'RAW_b_TEI0181_REV01'!B11108,)+MATCH(H37,RAW_b_TEI0181_REV01!B:B,),3),INDEX(RAW_b_TEI0181_REV01!B:D,MATCH(H37,RAW_b_TEI0181_REV01!B:B,0),3)),"---")))=0,"---",IF(K37&lt;&gt;"---",IF(INDEX(RAW_b_TEI0181_REV01!B:D,MATCH(H37,RAW_b_TEI0181_REV01!B:B,0),3)=L37,INDEX(
RAW_b_TEI0181_REV01!B:D,MATCH(H37,INDEX(RAW_b_TEI0181_REV01!B:B,MATCH(H37,RAW_b_TEI0181_REV01!B:B,)+1):'RAW_b_TEI0181_REV01'!B11108,)+MATCH(H37,RAW_b_TEI0181_REV01!B:B,),3),INDEX(RAW_b_TEI0181_REV01!B:D,MATCH(H37,RAW_b_TEI0181_REV01!B:B,0),3)),"---"))),"---")</f>
        <v>---</v>
      </c>
      <c r="T37">
        <f>COUNTIF(RAW_b_TEI0181_REV01!B:B,G37)</f>
        <v>50</v>
      </c>
      <c r="U37" t="str">
        <f t="shared" si="5"/>
        <v>CRUVI HS-3.3V</v>
      </c>
      <c r="W37" t="str">
        <f>IF(IF(IFERROR(VLOOKUP(H37,$O$6:$O$50,1,),1)=1,1,0),IFERROR(VLOOKUP($F$2&amp;"-"&amp;H37,RAW_b_TEI0181_REV01!C:G,4,0),"--"),"---")</f>
        <v>---</v>
      </c>
      <c r="X37" t="str">
        <f t="shared" si="6"/>
        <v>---</v>
      </c>
    </row>
    <row r="38" spans="1:24" x14ac:dyDescent="0.25">
      <c r="A38" t="s">
        <v>201</v>
      </c>
      <c r="B38" t="s">
        <v>1837</v>
      </c>
      <c r="C38" t="s">
        <v>338</v>
      </c>
      <c r="D38" t="s">
        <v>270</v>
      </c>
      <c r="E38">
        <v>5</v>
      </c>
      <c r="F38" t="str">
        <f t="shared" si="0"/>
        <v>J3-5</v>
      </c>
      <c r="G38" t="str">
        <f>VLOOKUP(F38,RAW_b_TEI0181_REV01!A:B,2,0)</f>
        <v>SMB_SDA</v>
      </c>
      <c r="H38" t="str">
        <f t="shared" si="1"/>
        <v>SMB_SDA</v>
      </c>
      <c r="I38" t="str">
        <f t="shared" si="2"/>
        <v>--</v>
      </c>
      <c r="J38" t="str">
        <f t="shared" si="3"/>
        <v>--</v>
      </c>
      <c r="K38">
        <f>IFERROR(IF(J38="--",IF(G38=H38,VLOOKUP(G38,RAW_b_TEI0181_REV01!L:N,3,0),SUM(VLOOKUP(H38,RAW_b_TEI0181_REV01!L:N,3,0),VLOOKUP(G38,RAW_b_TEI0181_REV01!L:N,3,0))),"---"),"---")</f>
        <v>55.681899999999999</v>
      </c>
      <c r="L38" t="str">
        <f t="shared" si="4"/>
        <v>J3-5</v>
      </c>
      <c r="M38" t="str">
        <f>IFERROR(IF(
COUNTIF(B2B!H:H,(IF(K38&lt;&gt;"---",IF(INDEX(RAW_b_TEI0181_REV01!B:D,MATCH(H38,RAW_b_TEI0181_REV01!B:B,0),3)=L38,INDEX(
RAW_b_TEI0181_REV01!B:D,MATCH(H38,INDEX(RAW_b_TEI0181_REV01!B:B,MATCH(H38,RAW_b_TEI0181_REV01!B:B,)+1):'RAW_b_TEI0181_REV01'!B11109,)+MATCH(H38,RAW_b_TEI0181_REV01!B:B,),3),INDEX(RAW_b_TEI0181_REV01!B:D,MATCH(H38,RAW_b_TEI0181_REV01!B:B,0),3)),"---")))=1,"---",IF(K38&lt;&gt;"---",IF(INDEX(RAW_b_TEI0181_REV01!B:D,MATCH(H38,RAW_b_TEI0181_REV01!B:B,0),3)=L38,INDEX(
RAW_b_TEI0181_REV01!B:D,MATCH(H38,INDEX(RAW_b_TEI0181_REV01!B:B,MATCH(H38,RAW_b_TEI0181_REV01!B:B,)+1):'RAW_b_TEI0181_REV01'!B11109,)+MATCH(H38,RAW_b_TEI0181_REV01!B:B,),3),INDEX(RAW_b_TEI0181_REV01!B:D,MATCH(H38,RAW_b_TEI0181_REV01!B:B,0),3)),"---")),"---")</f>
        <v>U1-AJ29</v>
      </c>
      <c r="N38" t="str">
        <f>IFERROR(IF(AND(B38="B2B",J38="--"),L38,IF(
COUNTIF(B2B!H:H,(IF(K38&lt;&gt;"---",IF(INDEX(RAW_b_TEI0181_REV01!B:D,MATCH(H38,RAW_b_TEI0181_REV01!B:B,0),3)=L38,INDEX(
RAW_b_TEI0181_REV01!B:D,MATCH(H38,INDEX(RAW_b_TEI0181_REV01!B:B,MATCH(H38,RAW_b_TEI0181_REV01!B:B,)+1):'RAW_b_TEI0181_REV01'!B11109,)+MATCH(H38,RAW_b_TEI0181_REV01!B:B,),3),INDEX(RAW_b_TEI0181_REV01!B:D,MATCH(H38,RAW_b_TEI0181_REV01!B:B,0),3)),"---")))=0,"---",IF(K38&lt;&gt;"---",IF(INDEX(RAW_b_TEI0181_REV01!B:D,MATCH(H38,RAW_b_TEI0181_REV01!B:B,0),3)=L38,INDEX(
RAW_b_TEI0181_REV01!B:D,MATCH(H38,INDEX(RAW_b_TEI0181_REV01!B:B,MATCH(H38,RAW_b_TEI0181_REV01!B:B,)+1):'RAW_b_TEI0181_REV01'!B11109,)+MATCH(H38,RAW_b_TEI0181_REV01!B:B,),3),INDEX(RAW_b_TEI0181_REV01!B:D,MATCH(H38,RAW_b_TEI0181_REV01!B:B,0),3)),"---"))),"---")</f>
        <v>---</v>
      </c>
      <c r="T38">
        <f>COUNTIF(RAW_b_TEI0181_REV01!B:B,G38)</f>
        <v>2</v>
      </c>
      <c r="U38" t="str">
        <f t="shared" si="5"/>
        <v>CRUVI HS-SMB_SDA</v>
      </c>
      <c r="W38" t="str">
        <f>IF(IF(IFERROR(VLOOKUP(H38,$O$6:$O$50,1,),1)=1,1,0),IFERROR(VLOOKUP($F$2&amp;"-"&amp;H38,RAW_b_TEI0181_REV01!C:G,4,0),"--"),"---")</f>
        <v>AJ29</v>
      </c>
      <c r="X38" t="str">
        <f t="shared" si="6"/>
        <v>---</v>
      </c>
    </row>
    <row r="39" spans="1:24" x14ac:dyDescent="0.25">
      <c r="A39" t="s">
        <v>202</v>
      </c>
      <c r="B39" t="s">
        <v>1837</v>
      </c>
      <c r="C39" t="s">
        <v>340</v>
      </c>
      <c r="D39" t="s">
        <v>270</v>
      </c>
      <c r="E39">
        <v>6</v>
      </c>
      <c r="F39" t="str">
        <f t="shared" si="0"/>
        <v>J3-6</v>
      </c>
      <c r="G39" t="str">
        <f>VLOOKUP(F39,RAW_b_TEI0181_REV01!A:B,2,0)</f>
        <v>HSO</v>
      </c>
      <c r="H39" t="str">
        <f t="shared" si="1"/>
        <v>HSO</v>
      </c>
      <c r="I39" t="str">
        <f t="shared" si="2"/>
        <v>--</v>
      </c>
      <c r="J39" t="str">
        <f t="shared" si="3"/>
        <v>--</v>
      </c>
      <c r="K39">
        <f>IFERROR(IF(J39="--",IF(G39=H39,VLOOKUP(G39,RAW_b_TEI0181_REV01!L:N,3,0),SUM(VLOOKUP(H39,RAW_b_TEI0181_REV01!L:N,3,0),VLOOKUP(G39,RAW_b_TEI0181_REV01!L:N,3,0))),"---"),"---")</f>
        <v>15.7347</v>
      </c>
      <c r="L39" t="str">
        <f t="shared" si="4"/>
        <v>J3-6</v>
      </c>
      <c r="M39" t="str">
        <f>IFERROR(IF(
COUNTIF(B2B!H:H,(IF(K39&lt;&gt;"---",IF(INDEX(RAW_b_TEI0181_REV01!B:D,MATCH(H39,RAW_b_TEI0181_REV01!B:B,0),3)=L39,INDEX(
RAW_b_TEI0181_REV01!B:D,MATCH(H39,INDEX(RAW_b_TEI0181_REV01!B:B,MATCH(H39,RAW_b_TEI0181_REV01!B:B,)+1):'RAW_b_TEI0181_REV01'!B11110,)+MATCH(H39,RAW_b_TEI0181_REV01!B:B,),3),INDEX(RAW_b_TEI0181_REV01!B:D,MATCH(H39,RAW_b_TEI0181_REV01!B:B,0),3)),"---")))=1,"---",IF(K39&lt;&gt;"---",IF(INDEX(RAW_b_TEI0181_REV01!B:D,MATCH(H39,RAW_b_TEI0181_REV01!B:B,0),3)=L39,INDEX(
RAW_b_TEI0181_REV01!B:D,MATCH(H39,INDEX(RAW_b_TEI0181_REV01!B:B,MATCH(H39,RAW_b_TEI0181_REV01!B:B,)+1):'RAW_b_TEI0181_REV01'!B11110,)+MATCH(H39,RAW_b_TEI0181_REV01!B:B,),3),INDEX(RAW_b_TEI0181_REV01!B:D,MATCH(H39,RAW_b_TEI0181_REV01!B:B,0),3)),"---")),"---")</f>
        <v>U1-N6</v>
      </c>
      <c r="N39" t="str">
        <f>IFERROR(IF(AND(B39="B2B",J39="--"),L39,IF(
COUNTIF(B2B!H:H,(IF(K39&lt;&gt;"---",IF(INDEX(RAW_b_TEI0181_REV01!B:D,MATCH(H39,RAW_b_TEI0181_REV01!B:B,0),3)=L39,INDEX(
RAW_b_TEI0181_REV01!B:D,MATCH(H39,INDEX(RAW_b_TEI0181_REV01!B:B,MATCH(H39,RAW_b_TEI0181_REV01!B:B,)+1):'RAW_b_TEI0181_REV01'!B11110,)+MATCH(H39,RAW_b_TEI0181_REV01!B:B,),3),INDEX(RAW_b_TEI0181_REV01!B:D,MATCH(H39,RAW_b_TEI0181_REV01!B:B,0),3)),"---")))=0,"---",IF(K39&lt;&gt;"---",IF(INDEX(RAW_b_TEI0181_REV01!B:D,MATCH(H39,RAW_b_TEI0181_REV01!B:B,0),3)=L39,INDEX(
RAW_b_TEI0181_REV01!B:D,MATCH(H39,INDEX(RAW_b_TEI0181_REV01!B:B,MATCH(H39,RAW_b_TEI0181_REV01!B:B,)+1):'RAW_b_TEI0181_REV01'!B11110,)+MATCH(H39,RAW_b_TEI0181_REV01!B:B,),3),INDEX(RAW_b_TEI0181_REV01!B:D,MATCH(H39,RAW_b_TEI0181_REV01!B:B,0),3)),"---"))),"---")</f>
        <v>---</v>
      </c>
      <c r="T39">
        <f>COUNTIF(RAW_b_TEI0181_REV01!B:B,G39)</f>
        <v>2</v>
      </c>
      <c r="U39" t="str">
        <f t="shared" si="5"/>
        <v>CRUVI HS-HSO</v>
      </c>
      <c r="W39" t="str">
        <f>IF(IF(IFERROR(VLOOKUP(H39,$O$6:$O$50,1,),1)=1,1,0),IFERROR(VLOOKUP($F$2&amp;"-"&amp;H39,RAW_b_TEI0181_REV01!C:G,4,0),"--"),"---")</f>
        <v>N6</v>
      </c>
      <c r="X39" t="str">
        <f t="shared" si="6"/>
        <v>---</v>
      </c>
    </row>
    <row r="40" spans="1:24" x14ac:dyDescent="0.25">
      <c r="A40" t="s">
        <v>203</v>
      </c>
      <c r="B40" t="s">
        <v>1837</v>
      </c>
      <c r="C40" t="s">
        <v>342</v>
      </c>
      <c r="D40" t="s">
        <v>270</v>
      </c>
      <c r="E40">
        <v>7</v>
      </c>
      <c r="F40" t="str">
        <f t="shared" si="0"/>
        <v>J3-7</v>
      </c>
      <c r="G40" t="str">
        <f>VLOOKUP(F40,RAW_b_TEI0181_REV01!A:B,2,0)</f>
        <v>SMB_SCL</v>
      </c>
      <c r="H40" t="str">
        <f t="shared" si="1"/>
        <v>SMB_SCL</v>
      </c>
      <c r="I40" t="str">
        <f t="shared" si="2"/>
        <v>--</v>
      </c>
      <c r="J40" t="str">
        <f t="shared" si="3"/>
        <v>--</v>
      </c>
      <c r="K40">
        <f>IFERROR(IF(J40="--",IF(G40=H40,VLOOKUP(G40,RAW_b_TEI0181_REV01!L:N,3,0),SUM(VLOOKUP(H40,RAW_b_TEI0181_REV01!L:N,3,0),VLOOKUP(G40,RAW_b_TEI0181_REV01!L:N,3,0))),"---"),"---")</f>
        <v>51.920299999999997</v>
      </c>
      <c r="L40" t="str">
        <f t="shared" si="4"/>
        <v>J3-7</v>
      </c>
      <c r="M40" t="str">
        <f>IFERROR(IF(
COUNTIF(B2B!H:H,(IF(K40&lt;&gt;"---",IF(INDEX(RAW_b_TEI0181_REV01!B:D,MATCH(H40,RAW_b_TEI0181_REV01!B:B,0),3)=L40,INDEX(
RAW_b_TEI0181_REV01!B:D,MATCH(H40,INDEX(RAW_b_TEI0181_REV01!B:B,MATCH(H40,RAW_b_TEI0181_REV01!B:B,)+1):'RAW_b_TEI0181_REV01'!B11111,)+MATCH(H40,RAW_b_TEI0181_REV01!B:B,),3),INDEX(RAW_b_TEI0181_REV01!B:D,MATCH(H40,RAW_b_TEI0181_REV01!B:B,0),3)),"---")))=1,"---",IF(K40&lt;&gt;"---",IF(INDEX(RAW_b_TEI0181_REV01!B:D,MATCH(H40,RAW_b_TEI0181_REV01!B:B,0),3)=L40,INDEX(
RAW_b_TEI0181_REV01!B:D,MATCH(H40,INDEX(RAW_b_TEI0181_REV01!B:B,MATCH(H40,RAW_b_TEI0181_REV01!B:B,)+1):'RAW_b_TEI0181_REV01'!B11111,)+MATCH(H40,RAW_b_TEI0181_REV01!B:B,),3),INDEX(RAW_b_TEI0181_REV01!B:D,MATCH(H40,RAW_b_TEI0181_REV01!B:B,0),3)),"---")),"---")</f>
        <v>U1-AJ27</v>
      </c>
      <c r="N40" t="str">
        <f>IFERROR(IF(AND(B40="B2B",J40="--"),L40,IF(
COUNTIF(B2B!H:H,(IF(K40&lt;&gt;"---",IF(INDEX(RAW_b_TEI0181_REV01!B:D,MATCH(H40,RAW_b_TEI0181_REV01!B:B,0),3)=L40,INDEX(
RAW_b_TEI0181_REV01!B:D,MATCH(H40,INDEX(RAW_b_TEI0181_REV01!B:B,MATCH(H40,RAW_b_TEI0181_REV01!B:B,)+1):'RAW_b_TEI0181_REV01'!B11111,)+MATCH(H40,RAW_b_TEI0181_REV01!B:B,),3),INDEX(RAW_b_TEI0181_REV01!B:D,MATCH(H40,RAW_b_TEI0181_REV01!B:B,0),3)),"---")))=0,"---",IF(K40&lt;&gt;"---",IF(INDEX(RAW_b_TEI0181_REV01!B:D,MATCH(H40,RAW_b_TEI0181_REV01!B:B,0),3)=L40,INDEX(
RAW_b_TEI0181_REV01!B:D,MATCH(H40,INDEX(RAW_b_TEI0181_REV01!B:B,MATCH(H40,RAW_b_TEI0181_REV01!B:B,)+1):'RAW_b_TEI0181_REV01'!B11111,)+MATCH(H40,RAW_b_TEI0181_REV01!B:B,),3),INDEX(RAW_b_TEI0181_REV01!B:D,MATCH(H40,RAW_b_TEI0181_REV01!B:B,0),3)),"---"))),"---")</f>
        <v>---</v>
      </c>
      <c r="T40">
        <f>COUNTIF(RAW_b_TEI0181_REV01!B:B,G40)</f>
        <v>2</v>
      </c>
      <c r="U40" t="str">
        <f t="shared" si="5"/>
        <v>CRUVI HS-SMB_SCL</v>
      </c>
      <c r="W40" t="str">
        <f>IF(IF(IFERROR(VLOOKUP(H40,$O$6:$O$50,1,),1)=1,1,0),IFERROR(VLOOKUP($F$2&amp;"-"&amp;H40,RAW_b_TEI0181_REV01!C:G,4,0),"--"),"---")</f>
        <v>AJ27</v>
      </c>
      <c r="X40" t="str">
        <f t="shared" si="6"/>
        <v>---</v>
      </c>
    </row>
    <row r="41" spans="1:24" x14ac:dyDescent="0.25">
      <c r="A41" t="s">
        <v>204</v>
      </c>
      <c r="B41" t="s">
        <v>1837</v>
      </c>
      <c r="C41" t="s">
        <v>344</v>
      </c>
      <c r="D41" t="s">
        <v>270</v>
      </c>
      <c r="E41">
        <v>8</v>
      </c>
      <c r="F41" t="str">
        <f t="shared" si="0"/>
        <v>J3-8</v>
      </c>
      <c r="G41" t="str">
        <f>VLOOKUP(F41,RAW_b_TEI0181_REV01!A:B,2,0)</f>
        <v>HSRST</v>
      </c>
      <c r="H41" t="str">
        <f t="shared" si="1"/>
        <v>HSRST</v>
      </c>
      <c r="I41" t="str">
        <f t="shared" si="2"/>
        <v>--</v>
      </c>
      <c r="J41" t="str">
        <f t="shared" si="3"/>
        <v>--</v>
      </c>
      <c r="K41">
        <f>IFERROR(IF(J41="--",IF(G41=H41,VLOOKUP(G41,RAW_b_TEI0181_REV01!L:N,3,0),SUM(VLOOKUP(H41,RAW_b_TEI0181_REV01!L:N,3,0),VLOOKUP(G41,RAW_b_TEI0181_REV01!L:N,3,0))),"---"),"---")</f>
        <v>30.2821</v>
      </c>
      <c r="L41" t="str">
        <f t="shared" si="4"/>
        <v>J3-8</v>
      </c>
      <c r="M41" t="str">
        <f>IFERROR(IF(
COUNTIF(B2B!H:H,(IF(K41&lt;&gt;"---",IF(INDEX(RAW_b_TEI0181_REV01!B:D,MATCH(H41,RAW_b_TEI0181_REV01!B:B,0),3)=L41,INDEX(
RAW_b_TEI0181_REV01!B:D,MATCH(H41,INDEX(RAW_b_TEI0181_REV01!B:B,MATCH(H41,RAW_b_TEI0181_REV01!B:B,)+1):'RAW_b_TEI0181_REV01'!B11112,)+MATCH(H41,RAW_b_TEI0181_REV01!B:B,),3),INDEX(RAW_b_TEI0181_REV01!B:D,MATCH(H41,RAW_b_TEI0181_REV01!B:B,0),3)),"---")))=1,"---",IF(K41&lt;&gt;"---",IF(INDEX(RAW_b_TEI0181_REV01!B:D,MATCH(H41,RAW_b_TEI0181_REV01!B:B,0),3)=L41,INDEX(
RAW_b_TEI0181_REV01!B:D,MATCH(H41,INDEX(RAW_b_TEI0181_REV01!B:B,MATCH(H41,RAW_b_TEI0181_REV01!B:B,)+1):'RAW_b_TEI0181_REV01'!B11112,)+MATCH(H41,RAW_b_TEI0181_REV01!B:B,),3),INDEX(RAW_b_TEI0181_REV01!B:D,MATCH(H41,RAW_b_TEI0181_REV01!B:B,0),3)),"---")),"---")</f>
        <v>U1-AF1</v>
      </c>
      <c r="N41" t="str">
        <f>IFERROR(IF(AND(B41="B2B",J41="--"),L41,IF(
COUNTIF(B2B!H:H,(IF(K41&lt;&gt;"---",IF(INDEX(RAW_b_TEI0181_REV01!B:D,MATCH(H41,RAW_b_TEI0181_REV01!B:B,0),3)=L41,INDEX(
RAW_b_TEI0181_REV01!B:D,MATCH(H41,INDEX(RAW_b_TEI0181_REV01!B:B,MATCH(H41,RAW_b_TEI0181_REV01!B:B,)+1):'RAW_b_TEI0181_REV01'!B11112,)+MATCH(H41,RAW_b_TEI0181_REV01!B:B,),3),INDEX(RAW_b_TEI0181_REV01!B:D,MATCH(H41,RAW_b_TEI0181_REV01!B:B,0),3)),"---")))=0,"---",IF(K41&lt;&gt;"---",IF(INDEX(RAW_b_TEI0181_REV01!B:D,MATCH(H41,RAW_b_TEI0181_REV01!B:B,0),3)=L41,INDEX(
RAW_b_TEI0181_REV01!B:D,MATCH(H41,INDEX(RAW_b_TEI0181_REV01!B:B,MATCH(H41,RAW_b_TEI0181_REV01!B:B,)+1):'RAW_b_TEI0181_REV01'!B11112,)+MATCH(H41,RAW_b_TEI0181_REV01!B:B,),3),INDEX(RAW_b_TEI0181_REV01!B:D,MATCH(H41,RAW_b_TEI0181_REV01!B:B,0),3)),"---"))),"---")</f>
        <v>---</v>
      </c>
      <c r="T41">
        <f>COUNTIF(RAW_b_TEI0181_REV01!B:B,G41)</f>
        <v>2</v>
      </c>
      <c r="U41" t="str">
        <f t="shared" si="5"/>
        <v>CRUVI HS-HSRST</v>
      </c>
      <c r="W41" t="str">
        <f>IF(IF(IFERROR(VLOOKUP(H41,$O$6:$O$50,1,),1)=1,1,0),IFERROR(VLOOKUP($F$2&amp;"-"&amp;H41,RAW_b_TEI0181_REV01!C:G,4,0),"--"),"---")</f>
        <v>AF1</v>
      </c>
      <c r="X41" t="str">
        <f t="shared" si="6"/>
        <v>---</v>
      </c>
    </row>
    <row r="42" spans="1:24" x14ac:dyDescent="0.25">
      <c r="A42" t="s">
        <v>205</v>
      </c>
      <c r="B42" t="s">
        <v>1837</v>
      </c>
      <c r="C42" t="s">
        <v>290</v>
      </c>
      <c r="D42" t="s">
        <v>270</v>
      </c>
      <c r="E42">
        <v>9</v>
      </c>
      <c r="F42" t="str">
        <f t="shared" si="0"/>
        <v>J3-9</v>
      </c>
      <c r="G42" t="str">
        <f>VLOOKUP(F42,RAW_b_TEI0181_REV01!A:B,2,0)</f>
        <v>3.3V</v>
      </c>
      <c r="H42" t="str">
        <f t="shared" si="1"/>
        <v>3.3V</v>
      </c>
      <c r="I42" t="str">
        <f t="shared" si="2"/>
        <v>--</v>
      </c>
      <c r="J42" t="str">
        <f t="shared" si="3"/>
        <v>---</v>
      </c>
      <c r="K42" t="str">
        <f>IFERROR(IF(J42="--",IF(G42=H42,VLOOKUP(G42,RAW_b_TEI0181_REV01!L:N,3,0),SUM(VLOOKUP(H42,RAW_b_TEI0181_REV01!L:N,3,0),VLOOKUP(G42,RAW_b_TEI0181_REV01!L:N,3,0))),"---"),"---")</f>
        <v>---</v>
      </c>
      <c r="L42" t="str">
        <f t="shared" si="4"/>
        <v>J3-9</v>
      </c>
      <c r="M42" t="str">
        <f>IFERROR(IF(
COUNTIF(B2B!H:H,(IF(K42&lt;&gt;"---",IF(INDEX(RAW_b_TEI0181_REV01!B:D,MATCH(H42,RAW_b_TEI0181_REV01!B:B,0),3)=L42,INDEX(
RAW_b_TEI0181_REV01!B:D,MATCH(H42,INDEX(RAW_b_TEI0181_REV01!B:B,MATCH(H42,RAW_b_TEI0181_REV01!B:B,)+1):'RAW_b_TEI0181_REV01'!B11113,)+MATCH(H42,RAW_b_TEI0181_REV01!B:B,),3),INDEX(RAW_b_TEI0181_REV01!B:D,MATCH(H42,RAW_b_TEI0181_REV01!B:B,0),3)),"---")))=1,"---",IF(K42&lt;&gt;"---",IF(INDEX(RAW_b_TEI0181_REV01!B:D,MATCH(H42,RAW_b_TEI0181_REV01!B:B,0),3)=L42,INDEX(
RAW_b_TEI0181_REV01!B:D,MATCH(H42,INDEX(RAW_b_TEI0181_REV01!B:B,MATCH(H42,RAW_b_TEI0181_REV01!B:B,)+1):'RAW_b_TEI0181_REV01'!B11113,)+MATCH(H42,RAW_b_TEI0181_REV01!B:B,),3),INDEX(RAW_b_TEI0181_REV01!B:D,MATCH(H42,RAW_b_TEI0181_REV01!B:B,0),3)),"---")),"---")</f>
        <v>---</v>
      </c>
      <c r="N42" t="str">
        <f>IFERROR(IF(AND(B42="B2B",J42="--"),L42,IF(
COUNTIF(B2B!H:H,(IF(K42&lt;&gt;"---",IF(INDEX(RAW_b_TEI0181_REV01!B:D,MATCH(H42,RAW_b_TEI0181_REV01!B:B,0),3)=L42,INDEX(
RAW_b_TEI0181_REV01!B:D,MATCH(H42,INDEX(RAW_b_TEI0181_REV01!B:B,MATCH(H42,RAW_b_TEI0181_REV01!B:B,)+1):'RAW_b_TEI0181_REV01'!B11113,)+MATCH(H42,RAW_b_TEI0181_REV01!B:B,),3),INDEX(RAW_b_TEI0181_REV01!B:D,MATCH(H42,RAW_b_TEI0181_REV01!B:B,0),3)),"---")))=0,"---",IF(K42&lt;&gt;"---",IF(INDEX(RAW_b_TEI0181_REV01!B:D,MATCH(H42,RAW_b_TEI0181_REV01!B:B,0),3)=L42,INDEX(
RAW_b_TEI0181_REV01!B:D,MATCH(H42,INDEX(RAW_b_TEI0181_REV01!B:B,MATCH(H42,RAW_b_TEI0181_REV01!B:B,)+1):'RAW_b_TEI0181_REV01'!B11113,)+MATCH(H42,RAW_b_TEI0181_REV01!B:B,),3),INDEX(RAW_b_TEI0181_REV01!B:D,MATCH(H42,RAW_b_TEI0181_REV01!B:B,0),3)),"---"))),"---")</f>
        <v>---</v>
      </c>
      <c r="T42">
        <f>COUNTIF(RAW_b_TEI0181_REV01!B:B,G42)</f>
        <v>50</v>
      </c>
      <c r="U42" t="str">
        <f t="shared" si="5"/>
        <v>CRUVI HS-3.3V</v>
      </c>
      <c r="W42" t="str">
        <f>IF(IF(IFERROR(VLOOKUP(H42,$O$6:$O$50,1,),1)=1,1,0),IFERROR(VLOOKUP($F$2&amp;"-"&amp;H42,RAW_b_TEI0181_REV01!C:G,4,0),"--"),"---")</f>
        <v>---</v>
      </c>
      <c r="X42" t="str">
        <f t="shared" si="6"/>
        <v>---</v>
      </c>
    </row>
    <row r="43" spans="1:24" x14ac:dyDescent="0.25">
      <c r="A43" t="s">
        <v>206</v>
      </c>
      <c r="B43" t="s">
        <v>1837</v>
      </c>
      <c r="C43" t="s">
        <v>347</v>
      </c>
      <c r="D43" t="s">
        <v>270</v>
      </c>
      <c r="E43">
        <v>10</v>
      </c>
      <c r="F43" t="str">
        <f t="shared" si="0"/>
        <v>J3-10</v>
      </c>
      <c r="G43" t="str">
        <f>VLOOKUP(F43,RAW_b_TEI0181_REV01!A:B,2,0)</f>
        <v>HSI</v>
      </c>
      <c r="H43" t="str">
        <f t="shared" si="1"/>
        <v>HSI</v>
      </c>
      <c r="I43" t="str">
        <f t="shared" si="2"/>
        <v>--</v>
      </c>
      <c r="J43" t="str">
        <f t="shared" si="3"/>
        <v>--</v>
      </c>
      <c r="K43">
        <f>IFERROR(IF(J43="--",IF(G43=H43,VLOOKUP(G43,RAW_b_TEI0181_REV01!L:N,3,0),SUM(VLOOKUP(H43,RAW_b_TEI0181_REV01!L:N,3,0),VLOOKUP(G43,RAW_b_TEI0181_REV01!L:N,3,0))),"---"),"---")</f>
        <v>29.729299999999999</v>
      </c>
      <c r="L43" t="str">
        <f t="shared" si="4"/>
        <v>J3-10</v>
      </c>
      <c r="M43" t="str">
        <f>IFERROR(IF(
COUNTIF(B2B!H:H,(IF(K43&lt;&gt;"---",IF(INDEX(RAW_b_TEI0181_REV01!B:D,MATCH(H43,RAW_b_TEI0181_REV01!B:B,0),3)=L43,INDEX(
RAW_b_TEI0181_REV01!B:D,MATCH(H43,INDEX(RAW_b_TEI0181_REV01!B:B,MATCH(H43,RAW_b_TEI0181_REV01!B:B,)+1):'RAW_b_TEI0181_REV01'!B11114,)+MATCH(H43,RAW_b_TEI0181_REV01!B:B,),3),INDEX(RAW_b_TEI0181_REV01!B:D,MATCH(H43,RAW_b_TEI0181_REV01!B:B,0),3)),"---")))=1,"---",IF(K43&lt;&gt;"---",IF(INDEX(RAW_b_TEI0181_REV01!B:D,MATCH(H43,RAW_b_TEI0181_REV01!B:B,0),3)=L43,INDEX(
RAW_b_TEI0181_REV01!B:D,MATCH(H43,INDEX(RAW_b_TEI0181_REV01!B:B,MATCH(H43,RAW_b_TEI0181_REV01!B:B,)+1):'RAW_b_TEI0181_REV01'!B11114,)+MATCH(H43,RAW_b_TEI0181_REV01!B:B,),3),INDEX(RAW_b_TEI0181_REV01!B:D,MATCH(H43,RAW_b_TEI0181_REV01!B:B,0),3)),"---")),"---")</f>
        <v>U1-AE1</v>
      </c>
      <c r="N43" t="str">
        <f>IFERROR(IF(AND(B43="B2B",J43="--"),L43,IF(
COUNTIF(B2B!H:H,(IF(K43&lt;&gt;"---",IF(INDEX(RAW_b_TEI0181_REV01!B:D,MATCH(H43,RAW_b_TEI0181_REV01!B:B,0),3)=L43,INDEX(
RAW_b_TEI0181_REV01!B:D,MATCH(H43,INDEX(RAW_b_TEI0181_REV01!B:B,MATCH(H43,RAW_b_TEI0181_REV01!B:B,)+1):'RAW_b_TEI0181_REV01'!B11114,)+MATCH(H43,RAW_b_TEI0181_REV01!B:B,),3),INDEX(RAW_b_TEI0181_REV01!B:D,MATCH(H43,RAW_b_TEI0181_REV01!B:B,0),3)),"---")))=0,"---",IF(K43&lt;&gt;"---",IF(INDEX(RAW_b_TEI0181_REV01!B:D,MATCH(H43,RAW_b_TEI0181_REV01!B:B,0),3)=L43,INDEX(
RAW_b_TEI0181_REV01!B:D,MATCH(H43,INDEX(RAW_b_TEI0181_REV01!B:B,MATCH(H43,RAW_b_TEI0181_REV01!B:B,)+1):'RAW_b_TEI0181_REV01'!B11114,)+MATCH(H43,RAW_b_TEI0181_REV01!B:B,),3),INDEX(RAW_b_TEI0181_REV01!B:D,MATCH(H43,RAW_b_TEI0181_REV01!B:B,0),3)),"---"))),"---")</f>
        <v>---</v>
      </c>
      <c r="T43">
        <f>COUNTIF(RAW_b_TEI0181_REV01!B:B,G43)</f>
        <v>2</v>
      </c>
      <c r="U43" t="str">
        <f t="shared" si="5"/>
        <v>CRUVI HS-HSI</v>
      </c>
      <c r="W43" t="str">
        <f>IF(IF(IFERROR(VLOOKUP(H43,$O$6:$O$50,1,),1)=1,1,0),IFERROR(VLOOKUP($F$2&amp;"-"&amp;H43,RAW_b_TEI0181_REV01!C:G,4,0),"--"),"---")</f>
        <v>AE1</v>
      </c>
      <c r="X43" t="str">
        <f t="shared" si="6"/>
        <v>---</v>
      </c>
    </row>
    <row r="44" spans="1:24" x14ac:dyDescent="0.25">
      <c r="A44" t="s">
        <v>207</v>
      </c>
      <c r="B44" t="s">
        <v>1837</v>
      </c>
      <c r="C44" t="s">
        <v>349</v>
      </c>
      <c r="D44" t="s">
        <v>270</v>
      </c>
      <c r="E44">
        <v>11</v>
      </c>
      <c r="F44" t="str">
        <f t="shared" si="0"/>
        <v>J3-11</v>
      </c>
      <c r="G44" t="str">
        <f>VLOOKUP(F44,RAW_b_TEI0181_REV01!A:B,2,0)</f>
        <v>REFCLK</v>
      </c>
      <c r="H44" t="str">
        <f t="shared" si="1"/>
        <v>REFCLK</v>
      </c>
      <c r="I44" t="str">
        <f t="shared" si="2"/>
        <v>--</v>
      </c>
      <c r="J44" t="str">
        <f t="shared" si="3"/>
        <v>--</v>
      </c>
      <c r="K44">
        <f>IFERROR(IF(J44="--",IF(G44=H44,VLOOKUP(G44,RAW_b_TEI0181_REV01!L:N,3,0),SUM(VLOOKUP(H44,RAW_b_TEI0181_REV01!L:N,3,0),VLOOKUP(G44,RAW_b_TEI0181_REV01!L:N,3,0))),"---"),"---")</f>
        <v>50.817</v>
      </c>
      <c r="L44" t="str">
        <f t="shared" si="4"/>
        <v>J3-11</v>
      </c>
      <c r="M44" t="str">
        <f>IFERROR(IF(
COUNTIF(B2B!H:H,(IF(K44&lt;&gt;"---",IF(INDEX(RAW_b_TEI0181_REV01!B:D,MATCH(H44,RAW_b_TEI0181_REV01!B:B,0),3)=L44,INDEX(
RAW_b_TEI0181_REV01!B:D,MATCH(H44,INDEX(RAW_b_TEI0181_REV01!B:B,MATCH(H44,RAW_b_TEI0181_REV01!B:B,)+1):'RAW_b_TEI0181_REV01'!B11115,)+MATCH(H44,RAW_b_TEI0181_REV01!B:B,),3),INDEX(RAW_b_TEI0181_REV01!B:D,MATCH(H44,RAW_b_TEI0181_REV01!B:B,0),3)),"---")))=1,"---",IF(K44&lt;&gt;"---",IF(INDEX(RAW_b_TEI0181_REV01!B:D,MATCH(H44,RAW_b_TEI0181_REV01!B:B,0),3)=L44,INDEX(
RAW_b_TEI0181_REV01!B:D,MATCH(H44,INDEX(RAW_b_TEI0181_REV01!B:B,MATCH(H44,RAW_b_TEI0181_REV01!B:B,)+1):'RAW_b_TEI0181_REV01'!B11115,)+MATCH(H44,RAW_b_TEI0181_REV01!B:B,),3),INDEX(RAW_b_TEI0181_REV01!B:D,MATCH(H44,RAW_b_TEI0181_REV01!B:B,0),3)),"---")),"---")</f>
        <v>U1-AJ28</v>
      </c>
      <c r="N44" t="str">
        <f>IFERROR(IF(AND(B44="B2B",J44="--"),L44,IF(
COUNTIF(B2B!H:H,(IF(K44&lt;&gt;"---",IF(INDEX(RAW_b_TEI0181_REV01!B:D,MATCH(H44,RAW_b_TEI0181_REV01!B:B,0),3)=L44,INDEX(
RAW_b_TEI0181_REV01!B:D,MATCH(H44,INDEX(RAW_b_TEI0181_REV01!B:B,MATCH(H44,RAW_b_TEI0181_REV01!B:B,)+1):'RAW_b_TEI0181_REV01'!B11115,)+MATCH(H44,RAW_b_TEI0181_REV01!B:B,),3),INDEX(RAW_b_TEI0181_REV01!B:D,MATCH(H44,RAW_b_TEI0181_REV01!B:B,0),3)),"---")))=0,"---",IF(K44&lt;&gt;"---",IF(INDEX(RAW_b_TEI0181_REV01!B:D,MATCH(H44,RAW_b_TEI0181_REV01!B:B,0),3)=L44,INDEX(
RAW_b_TEI0181_REV01!B:D,MATCH(H44,INDEX(RAW_b_TEI0181_REV01!B:B,MATCH(H44,RAW_b_TEI0181_REV01!B:B,)+1):'RAW_b_TEI0181_REV01'!B11115,)+MATCH(H44,RAW_b_TEI0181_REV01!B:B,),3),INDEX(RAW_b_TEI0181_REV01!B:D,MATCH(H44,RAW_b_TEI0181_REV01!B:B,0),3)),"---"))),"---")</f>
        <v>---</v>
      </c>
      <c r="T44">
        <f>COUNTIF(RAW_b_TEI0181_REV01!B:B,G44)</f>
        <v>2</v>
      </c>
      <c r="U44" t="str">
        <f t="shared" si="5"/>
        <v>CRUVI HS-REFCLK</v>
      </c>
      <c r="W44" t="str">
        <f>IF(IF(IFERROR(VLOOKUP(H44,$O$6:$O$50,1,),1)=1,1,0),IFERROR(VLOOKUP($F$2&amp;"-"&amp;H44,RAW_b_TEI0181_REV01!C:G,4,0),"--"),"---")</f>
        <v>AJ28</v>
      </c>
      <c r="X44" t="str">
        <f t="shared" si="6"/>
        <v>---</v>
      </c>
    </row>
    <row r="45" spans="1:24" x14ac:dyDescent="0.25">
      <c r="A45" t="s">
        <v>208</v>
      </c>
      <c r="B45" t="s">
        <v>1837</v>
      </c>
      <c r="C45" t="s">
        <v>325</v>
      </c>
      <c r="D45" t="s">
        <v>270</v>
      </c>
      <c r="E45">
        <v>12</v>
      </c>
      <c r="F45" t="str">
        <f t="shared" si="0"/>
        <v>J3-12</v>
      </c>
      <c r="G45" t="str">
        <f>VLOOKUP(F45,RAW_b_TEI0181_REV01!A:B,2,0)</f>
        <v>GND</v>
      </c>
      <c r="H45" t="str">
        <f t="shared" si="1"/>
        <v>GND</v>
      </c>
      <c r="I45" t="str">
        <f t="shared" si="2"/>
        <v>--</v>
      </c>
      <c r="J45" t="str">
        <f t="shared" si="3"/>
        <v>---</v>
      </c>
      <c r="K45" t="str">
        <f>IFERROR(IF(J45="--",IF(G45=H45,VLOOKUP(G45,RAW_b_TEI0181_REV01!L:N,3,0),SUM(VLOOKUP(H45,RAW_b_TEI0181_REV01!L:N,3,0),VLOOKUP(G45,RAW_b_TEI0181_REV01!L:N,3,0))),"---"),"---")</f>
        <v>---</v>
      </c>
      <c r="L45" t="str">
        <f t="shared" si="4"/>
        <v>J3-12</v>
      </c>
      <c r="M45" t="str">
        <f>IFERROR(IF(
COUNTIF(B2B!H:H,(IF(K45&lt;&gt;"---",IF(INDEX(RAW_b_TEI0181_REV01!B:D,MATCH(H45,RAW_b_TEI0181_REV01!B:B,0),3)=L45,INDEX(
RAW_b_TEI0181_REV01!B:D,MATCH(H45,INDEX(RAW_b_TEI0181_REV01!B:B,MATCH(H45,RAW_b_TEI0181_REV01!B:B,)+1):'RAW_b_TEI0181_REV01'!B11116,)+MATCH(H45,RAW_b_TEI0181_REV01!B:B,),3),INDEX(RAW_b_TEI0181_REV01!B:D,MATCH(H45,RAW_b_TEI0181_REV01!B:B,0),3)),"---")))=1,"---",IF(K45&lt;&gt;"---",IF(INDEX(RAW_b_TEI0181_REV01!B:D,MATCH(H45,RAW_b_TEI0181_REV01!B:B,0),3)=L45,INDEX(
RAW_b_TEI0181_REV01!B:D,MATCH(H45,INDEX(RAW_b_TEI0181_REV01!B:B,MATCH(H45,RAW_b_TEI0181_REV01!B:B,)+1):'RAW_b_TEI0181_REV01'!B11116,)+MATCH(H45,RAW_b_TEI0181_REV01!B:B,),3),INDEX(RAW_b_TEI0181_REV01!B:D,MATCH(H45,RAW_b_TEI0181_REV01!B:B,0),3)),"---")),"---")</f>
        <v>---</v>
      </c>
      <c r="N45" t="str">
        <f>IFERROR(IF(AND(B45="B2B",J45="--"),L45,IF(
COUNTIF(B2B!H:H,(IF(K45&lt;&gt;"---",IF(INDEX(RAW_b_TEI0181_REV01!B:D,MATCH(H45,RAW_b_TEI0181_REV01!B:B,0),3)=L45,INDEX(
RAW_b_TEI0181_REV01!B:D,MATCH(H45,INDEX(RAW_b_TEI0181_REV01!B:B,MATCH(H45,RAW_b_TEI0181_REV01!B:B,)+1):'RAW_b_TEI0181_REV01'!B11116,)+MATCH(H45,RAW_b_TEI0181_REV01!B:B,),3),INDEX(RAW_b_TEI0181_REV01!B:D,MATCH(H45,RAW_b_TEI0181_REV01!B:B,0),3)),"---")))=0,"---",IF(K45&lt;&gt;"---",IF(INDEX(RAW_b_TEI0181_REV01!B:D,MATCH(H45,RAW_b_TEI0181_REV01!B:B,0),3)=L45,INDEX(
RAW_b_TEI0181_REV01!B:D,MATCH(H45,INDEX(RAW_b_TEI0181_REV01!B:B,MATCH(H45,RAW_b_TEI0181_REV01!B:B,)+1):'RAW_b_TEI0181_REV01'!B11116,)+MATCH(H45,RAW_b_TEI0181_REV01!B:B,),3),INDEX(RAW_b_TEI0181_REV01!B:D,MATCH(H45,RAW_b_TEI0181_REV01!B:B,0),3)),"---"))),"---")</f>
        <v>---</v>
      </c>
      <c r="T45">
        <f>COUNTIF(RAW_b_TEI0181_REV01!B:B,G45)</f>
        <v>591</v>
      </c>
      <c r="U45" t="str">
        <f t="shared" si="5"/>
        <v>CRUVI HS-GND</v>
      </c>
      <c r="W45" t="str">
        <f>IF(IF(IFERROR(VLOOKUP(H45,$O$6:$O$50,1,),1)=1,1,0),IFERROR(VLOOKUP($F$2&amp;"-"&amp;H45,RAW_b_TEI0181_REV01!C:G,4,0),"--"),"---")</f>
        <v>---</v>
      </c>
      <c r="X45" t="str">
        <f t="shared" si="6"/>
        <v>---</v>
      </c>
    </row>
    <row r="46" spans="1:24" x14ac:dyDescent="0.25">
      <c r="A46" t="s">
        <v>209</v>
      </c>
      <c r="B46" t="s">
        <v>1837</v>
      </c>
      <c r="C46" t="s">
        <v>325</v>
      </c>
      <c r="D46" t="s">
        <v>270</v>
      </c>
      <c r="E46">
        <v>13</v>
      </c>
      <c r="F46" t="str">
        <f t="shared" si="0"/>
        <v>J3-13</v>
      </c>
      <c r="G46" t="str">
        <f>VLOOKUP(F46,RAW_b_TEI0181_REV01!A:B,2,0)</f>
        <v>GND</v>
      </c>
      <c r="H46" t="str">
        <f t="shared" si="1"/>
        <v>GND</v>
      </c>
      <c r="I46" t="str">
        <f t="shared" si="2"/>
        <v>--</v>
      </c>
      <c r="J46" t="str">
        <f t="shared" si="3"/>
        <v>---</v>
      </c>
      <c r="K46" t="str">
        <f>IFERROR(IF(J46="--",IF(G46=H46,VLOOKUP(G46,RAW_b_TEI0181_REV01!L:N,3,0),SUM(VLOOKUP(H46,RAW_b_TEI0181_REV01!L:N,3,0),VLOOKUP(G46,RAW_b_TEI0181_REV01!L:N,3,0))),"---"),"---")</f>
        <v>---</v>
      </c>
      <c r="L46" t="str">
        <f t="shared" si="4"/>
        <v>J3-13</v>
      </c>
      <c r="M46" t="str">
        <f>IFERROR(IF(
COUNTIF(B2B!H:H,(IF(K46&lt;&gt;"---",IF(INDEX(RAW_b_TEI0181_REV01!B:D,MATCH(H46,RAW_b_TEI0181_REV01!B:B,0),3)=L46,INDEX(
RAW_b_TEI0181_REV01!B:D,MATCH(H46,INDEX(RAW_b_TEI0181_REV01!B:B,MATCH(H46,RAW_b_TEI0181_REV01!B:B,)+1):'RAW_b_TEI0181_REV01'!B11117,)+MATCH(H46,RAW_b_TEI0181_REV01!B:B,),3),INDEX(RAW_b_TEI0181_REV01!B:D,MATCH(H46,RAW_b_TEI0181_REV01!B:B,0),3)),"---")))=1,"---",IF(K46&lt;&gt;"---",IF(INDEX(RAW_b_TEI0181_REV01!B:D,MATCH(H46,RAW_b_TEI0181_REV01!B:B,0),3)=L46,INDEX(
RAW_b_TEI0181_REV01!B:D,MATCH(H46,INDEX(RAW_b_TEI0181_REV01!B:B,MATCH(H46,RAW_b_TEI0181_REV01!B:B,)+1):'RAW_b_TEI0181_REV01'!B11117,)+MATCH(H46,RAW_b_TEI0181_REV01!B:B,),3),INDEX(RAW_b_TEI0181_REV01!B:D,MATCH(H46,RAW_b_TEI0181_REV01!B:B,0),3)),"---")),"---")</f>
        <v>---</v>
      </c>
      <c r="N46" t="str">
        <f>IFERROR(IF(AND(B46="B2B",J46="--"),L46,IF(
COUNTIF(B2B!H:H,(IF(K46&lt;&gt;"---",IF(INDEX(RAW_b_TEI0181_REV01!B:D,MATCH(H46,RAW_b_TEI0181_REV01!B:B,0),3)=L46,INDEX(
RAW_b_TEI0181_REV01!B:D,MATCH(H46,INDEX(RAW_b_TEI0181_REV01!B:B,MATCH(H46,RAW_b_TEI0181_REV01!B:B,)+1):'RAW_b_TEI0181_REV01'!B11117,)+MATCH(H46,RAW_b_TEI0181_REV01!B:B,),3),INDEX(RAW_b_TEI0181_REV01!B:D,MATCH(H46,RAW_b_TEI0181_REV01!B:B,0),3)),"---")))=0,"---",IF(K46&lt;&gt;"---",IF(INDEX(RAW_b_TEI0181_REV01!B:D,MATCH(H46,RAW_b_TEI0181_REV01!B:B,0),3)=L46,INDEX(
RAW_b_TEI0181_REV01!B:D,MATCH(H46,INDEX(RAW_b_TEI0181_REV01!B:B,MATCH(H46,RAW_b_TEI0181_REV01!B:B,)+1):'RAW_b_TEI0181_REV01'!B11117,)+MATCH(H46,RAW_b_TEI0181_REV01!B:B,),3),INDEX(RAW_b_TEI0181_REV01!B:D,MATCH(H46,RAW_b_TEI0181_REV01!B:B,0),3)),"---"))),"---")</f>
        <v>---</v>
      </c>
      <c r="T46">
        <f>COUNTIF(RAW_b_TEI0181_REV01!B:B,G46)</f>
        <v>591</v>
      </c>
      <c r="U46" t="str">
        <f t="shared" si="5"/>
        <v>CRUVI HS-GND</v>
      </c>
      <c r="W46" t="str">
        <f>IF(IF(IFERROR(VLOOKUP(H46,$O$6:$O$50,1,),1)=1,1,0),IFERROR(VLOOKUP($F$2&amp;"-"&amp;H46,RAW_b_TEI0181_REV01!C:G,4,0),"--"),"---")</f>
        <v>---</v>
      </c>
      <c r="X46" t="str">
        <f t="shared" si="6"/>
        <v>---</v>
      </c>
    </row>
    <row r="47" spans="1:24" x14ac:dyDescent="0.25">
      <c r="A47" t="s">
        <v>210</v>
      </c>
      <c r="B47" t="s">
        <v>1837</v>
      </c>
      <c r="C47" t="s">
        <v>296</v>
      </c>
      <c r="D47" t="s">
        <v>270</v>
      </c>
      <c r="E47">
        <v>14</v>
      </c>
      <c r="F47" t="str">
        <f t="shared" si="0"/>
        <v>J3-14</v>
      </c>
      <c r="G47" t="str">
        <f>VLOOKUP(F47,RAW_b_TEI0181_REV01!A:B,2,0)</f>
        <v>A0_P</v>
      </c>
      <c r="H47" t="str">
        <f t="shared" si="1"/>
        <v>A0_P</v>
      </c>
      <c r="I47" t="str">
        <f t="shared" si="2"/>
        <v>--</v>
      </c>
      <c r="J47" t="str">
        <f t="shared" si="3"/>
        <v>--</v>
      </c>
      <c r="K47">
        <f>IFERROR(IF(J47="--",IF(G47=H47,VLOOKUP(G47,RAW_b_TEI0181_REV01!L:N,3,0),SUM(VLOOKUP(H47,RAW_b_TEI0181_REV01!L:N,3,0),VLOOKUP(G47,RAW_b_TEI0181_REV01!L:N,3,0))),"---"),"---")</f>
        <v>11.832599999999999</v>
      </c>
      <c r="L47" t="str">
        <f t="shared" si="4"/>
        <v>J3-14</v>
      </c>
      <c r="M47" t="str">
        <f>IFERROR(IF(
COUNTIF(B2B!H:H,(IF(K47&lt;&gt;"---",IF(INDEX(RAW_b_TEI0181_REV01!B:D,MATCH(H47,RAW_b_TEI0181_REV01!B:B,0),3)=L47,INDEX(
RAW_b_TEI0181_REV01!B:D,MATCH(H47,INDEX(RAW_b_TEI0181_REV01!B:B,MATCH(H47,RAW_b_TEI0181_REV01!B:B,)+1):'RAW_b_TEI0181_REV01'!B11118,)+MATCH(H47,RAW_b_TEI0181_REV01!B:B,),3),INDEX(RAW_b_TEI0181_REV01!B:D,MATCH(H47,RAW_b_TEI0181_REV01!B:B,0),3)),"---")))=1,"---",IF(K47&lt;&gt;"---",IF(INDEX(RAW_b_TEI0181_REV01!B:D,MATCH(H47,RAW_b_TEI0181_REV01!B:B,0),3)=L47,INDEX(
RAW_b_TEI0181_REV01!B:D,MATCH(H47,INDEX(RAW_b_TEI0181_REV01!B:B,MATCH(H47,RAW_b_TEI0181_REV01!B:B,)+1):'RAW_b_TEI0181_REV01'!B11118,)+MATCH(H47,RAW_b_TEI0181_REV01!B:B,),3),INDEX(RAW_b_TEI0181_REV01!B:D,MATCH(H47,RAW_b_TEI0181_REV01!B:B,0),3)),"---")),"---")</f>
        <v>U1-N2</v>
      </c>
      <c r="N47" t="str">
        <f>IFERROR(IF(AND(B47="B2B",J47="--"),L47,IF(
COUNTIF(B2B!H:H,(IF(K47&lt;&gt;"---",IF(INDEX(RAW_b_TEI0181_REV01!B:D,MATCH(H47,RAW_b_TEI0181_REV01!B:B,0),3)=L47,INDEX(
RAW_b_TEI0181_REV01!B:D,MATCH(H47,INDEX(RAW_b_TEI0181_REV01!B:B,MATCH(H47,RAW_b_TEI0181_REV01!B:B,)+1):'RAW_b_TEI0181_REV01'!B11118,)+MATCH(H47,RAW_b_TEI0181_REV01!B:B,),3),INDEX(RAW_b_TEI0181_REV01!B:D,MATCH(H47,RAW_b_TEI0181_REV01!B:B,0),3)),"---")))=0,"---",IF(K47&lt;&gt;"---",IF(INDEX(RAW_b_TEI0181_REV01!B:D,MATCH(H47,RAW_b_TEI0181_REV01!B:B,0),3)=L47,INDEX(
RAW_b_TEI0181_REV01!B:D,MATCH(H47,INDEX(RAW_b_TEI0181_REV01!B:B,MATCH(H47,RAW_b_TEI0181_REV01!B:B,)+1):'RAW_b_TEI0181_REV01'!B11118,)+MATCH(H47,RAW_b_TEI0181_REV01!B:B,),3),INDEX(RAW_b_TEI0181_REV01!B:D,MATCH(H47,RAW_b_TEI0181_REV01!B:B,0),3)),"---"))),"---")</f>
        <v>---</v>
      </c>
      <c r="T47">
        <f>COUNTIF(RAW_b_TEI0181_REV01!B:B,G47)</f>
        <v>2</v>
      </c>
      <c r="U47" t="str">
        <f t="shared" si="5"/>
        <v>CRUVI HS-A0_P</v>
      </c>
      <c r="W47" t="str">
        <f>IF(IF(IFERROR(VLOOKUP(H47,$O$6:$O$50,1,),1)=1,1,0),IFERROR(VLOOKUP($F$2&amp;"-"&amp;H47,RAW_b_TEI0181_REV01!C:G,4,0),"--"),"---")</f>
        <v>N2</v>
      </c>
      <c r="X47" t="str">
        <f t="shared" si="6"/>
        <v>---</v>
      </c>
    </row>
    <row r="48" spans="1:24" x14ac:dyDescent="0.25">
      <c r="A48" t="s">
        <v>211</v>
      </c>
      <c r="B48" t="s">
        <v>1837</v>
      </c>
      <c r="C48" t="s">
        <v>339</v>
      </c>
      <c r="D48" t="s">
        <v>270</v>
      </c>
      <c r="E48">
        <v>15</v>
      </c>
      <c r="F48" t="str">
        <f t="shared" si="0"/>
        <v>J3-15</v>
      </c>
      <c r="G48" t="str">
        <f>VLOOKUP(F48,RAW_b_TEI0181_REV01!A:B,2,0)</f>
        <v>B0_P</v>
      </c>
      <c r="H48" t="str">
        <f t="shared" si="1"/>
        <v>B0_P</v>
      </c>
      <c r="I48" t="str">
        <f t="shared" si="2"/>
        <v>--</v>
      </c>
      <c r="J48" t="str">
        <f t="shared" si="3"/>
        <v>--</v>
      </c>
      <c r="K48">
        <f>IFERROR(IF(J48="--",IF(G48=H48,VLOOKUP(G48,RAW_b_TEI0181_REV01!L:N,3,0),SUM(VLOOKUP(H48,RAW_b_TEI0181_REV01!L:N,3,0),VLOOKUP(G48,RAW_b_TEI0181_REV01!L:N,3,0))),"---"),"---")</f>
        <v>26.192900000000002</v>
      </c>
      <c r="L48" t="str">
        <f t="shared" si="4"/>
        <v>J3-15</v>
      </c>
      <c r="M48" t="str">
        <f>IFERROR(IF(
COUNTIF(B2B!H:H,(IF(K48&lt;&gt;"---",IF(INDEX(RAW_b_TEI0181_REV01!B:D,MATCH(H48,RAW_b_TEI0181_REV01!B:B,0),3)=L48,INDEX(
RAW_b_TEI0181_REV01!B:D,MATCH(H48,INDEX(RAW_b_TEI0181_REV01!B:B,MATCH(H48,RAW_b_TEI0181_REV01!B:B,)+1):'RAW_b_TEI0181_REV01'!B11119,)+MATCH(H48,RAW_b_TEI0181_REV01!B:B,),3),INDEX(RAW_b_TEI0181_REV01!B:D,MATCH(H48,RAW_b_TEI0181_REV01!B:B,0),3)),"---")))=1,"---",IF(K48&lt;&gt;"---",IF(INDEX(RAW_b_TEI0181_REV01!B:D,MATCH(H48,RAW_b_TEI0181_REV01!B:B,0),3)=L48,INDEX(
RAW_b_TEI0181_REV01!B:D,MATCH(H48,INDEX(RAW_b_TEI0181_REV01!B:B,MATCH(H48,RAW_b_TEI0181_REV01!B:B,)+1):'RAW_b_TEI0181_REV01'!B11119,)+MATCH(H48,RAW_b_TEI0181_REV01!B:B,),3),INDEX(RAW_b_TEI0181_REV01!B:D,MATCH(H48,RAW_b_TEI0181_REV01!B:B,0),3)),"---")),"---")</f>
        <v>U1-V6</v>
      </c>
      <c r="N48" t="str">
        <f>IFERROR(IF(AND(B48="B2B",J48="--"),L48,IF(
COUNTIF(B2B!H:H,(IF(K48&lt;&gt;"---",IF(INDEX(RAW_b_TEI0181_REV01!B:D,MATCH(H48,RAW_b_TEI0181_REV01!B:B,0),3)=L48,INDEX(
RAW_b_TEI0181_REV01!B:D,MATCH(H48,INDEX(RAW_b_TEI0181_REV01!B:B,MATCH(H48,RAW_b_TEI0181_REV01!B:B,)+1):'RAW_b_TEI0181_REV01'!B11119,)+MATCH(H48,RAW_b_TEI0181_REV01!B:B,),3),INDEX(RAW_b_TEI0181_REV01!B:D,MATCH(H48,RAW_b_TEI0181_REV01!B:B,0),3)),"---")))=0,"---",IF(K48&lt;&gt;"---",IF(INDEX(RAW_b_TEI0181_REV01!B:D,MATCH(H48,RAW_b_TEI0181_REV01!B:B,0),3)=L48,INDEX(
RAW_b_TEI0181_REV01!B:D,MATCH(H48,INDEX(RAW_b_TEI0181_REV01!B:B,MATCH(H48,RAW_b_TEI0181_REV01!B:B,)+1):'RAW_b_TEI0181_REV01'!B11119,)+MATCH(H48,RAW_b_TEI0181_REV01!B:B,),3),INDEX(RAW_b_TEI0181_REV01!B:D,MATCH(H48,RAW_b_TEI0181_REV01!B:B,0),3)),"---"))),"---")</f>
        <v>---</v>
      </c>
      <c r="T48">
        <f>COUNTIF(RAW_b_TEI0181_REV01!B:B,G48)</f>
        <v>2</v>
      </c>
      <c r="U48" t="str">
        <f t="shared" si="5"/>
        <v>CRUVI HS-B0_P</v>
      </c>
      <c r="W48" t="str">
        <f>IF(IF(IFERROR(VLOOKUP(H48,$O$6:$O$50,1,),1)=1,1,0),IFERROR(VLOOKUP($F$2&amp;"-"&amp;H48,RAW_b_TEI0181_REV01!C:G,4,0),"--"),"---")</f>
        <v>V6</v>
      </c>
      <c r="X48" t="str">
        <f t="shared" si="6"/>
        <v>---</v>
      </c>
    </row>
    <row r="49" spans="1:24" x14ac:dyDescent="0.25">
      <c r="A49" t="s">
        <v>212</v>
      </c>
      <c r="B49" t="s">
        <v>1837</v>
      </c>
      <c r="C49" t="s">
        <v>294</v>
      </c>
      <c r="D49" t="s">
        <v>270</v>
      </c>
      <c r="E49">
        <v>16</v>
      </c>
      <c r="F49" t="str">
        <f t="shared" si="0"/>
        <v>J3-16</v>
      </c>
      <c r="G49" t="str">
        <f>VLOOKUP(F49,RAW_b_TEI0181_REV01!A:B,2,0)</f>
        <v>A0_N</v>
      </c>
      <c r="H49" t="str">
        <f t="shared" si="1"/>
        <v>A0_N</v>
      </c>
      <c r="I49" t="str">
        <f t="shared" si="2"/>
        <v>--</v>
      </c>
      <c r="J49" t="str">
        <f t="shared" si="3"/>
        <v>--</v>
      </c>
      <c r="K49">
        <f>IFERROR(IF(J49="--",IF(G49=H49,VLOOKUP(G49,RAW_b_TEI0181_REV01!L:N,3,0),SUM(VLOOKUP(H49,RAW_b_TEI0181_REV01!L:N,3,0),VLOOKUP(G49,RAW_b_TEI0181_REV01!L:N,3,0))),"---"),"---")</f>
        <v>11.724</v>
      </c>
      <c r="L49" t="str">
        <f t="shared" si="4"/>
        <v>J3-16</v>
      </c>
      <c r="M49" t="str">
        <f>IFERROR(IF(
COUNTIF(B2B!H:H,(IF(K49&lt;&gt;"---",IF(INDEX(RAW_b_TEI0181_REV01!B:D,MATCH(H49,RAW_b_TEI0181_REV01!B:B,0),3)=L49,INDEX(
RAW_b_TEI0181_REV01!B:D,MATCH(H49,INDEX(RAW_b_TEI0181_REV01!B:B,MATCH(H49,RAW_b_TEI0181_REV01!B:B,)+1):'RAW_b_TEI0181_REV01'!B11120,)+MATCH(H49,RAW_b_TEI0181_REV01!B:B,),3),INDEX(RAW_b_TEI0181_REV01!B:D,MATCH(H49,RAW_b_TEI0181_REV01!B:B,0),3)),"---")))=1,"---",IF(K49&lt;&gt;"---",IF(INDEX(RAW_b_TEI0181_REV01!B:D,MATCH(H49,RAW_b_TEI0181_REV01!B:B,0),3)=L49,INDEX(
RAW_b_TEI0181_REV01!B:D,MATCH(H49,INDEX(RAW_b_TEI0181_REV01!B:B,MATCH(H49,RAW_b_TEI0181_REV01!B:B,)+1):'RAW_b_TEI0181_REV01'!B11120,)+MATCH(H49,RAW_b_TEI0181_REV01!B:B,),3),INDEX(RAW_b_TEI0181_REV01!B:D,MATCH(H49,RAW_b_TEI0181_REV01!B:B,0),3)),"---")),"---")</f>
        <v>U1-N1</v>
      </c>
      <c r="N49" t="str">
        <f>IFERROR(IF(AND(B49="B2B",J49="--"),L49,IF(
COUNTIF(B2B!H:H,(IF(K49&lt;&gt;"---",IF(INDEX(RAW_b_TEI0181_REV01!B:D,MATCH(H49,RAW_b_TEI0181_REV01!B:B,0),3)=L49,INDEX(
RAW_b_TEI0181_REV01!B:D,MATCH(H49,INDEX(RAW_b_TEI0181_REV01!B:B,MATCH(H49,RAW_b_TEI0181_REV01!B:B,)+1):'RAW_b_TEI0181_REV01'!B11120,)+MATCH(H49,RAW_b_TEI0181_REV01!B:B,),3),INDEX(RAW_b_TEI0181_REV01!B:D,MATCH(H49,RAW_b_TEI0181_REV01!B:B,0),3)),"---")))=0,"---",IF(K49&lt;&gt;"---",IF(INDEX(RAW_b_TEI0181_REV01!B:D,MATCH(H49,RAW_b_TEI0181_REV01!B:B,0),3)=L49,INDEX(
RAW_b_TEI0181_REV01!B:D,MATCH(H49,INDEX(RAW_b_TEI0181_REV01!B:B,MATCH(H49,RAW_b_TEI0181_REV01!B:B,)+1):'RAW_b_TEI0181_REV01'!B11120,)+MATCH(H49,RAW_b_TEI0181_REV01!B:B,),3),INDEX(RAW_b_TEI0181_REV01!B:D,MATCH(H49,RAW_b_TEI0181_REV01!B:B,0),3)),"---"))),"---")</f>
        <v>---</v>
      </c>
      <c r="T49">
        <f>COUNTIF(RAW_b_TEI0181_REV01!B:B,G49)</f>
        <v>2</v>
      </c>
      <c r="U49" t="str">
        <f t="shared" si="5"/>
        <v>CRUVI HS-A0_N</v>
      </c>
      <c r="W49" t="str">
        <f>IF(IF(IFERROR(VLOOKUP(H49,$O$6:$O$50,1,),1)=1,1,0),IFERROR(VLOOKUP($F$2&amp;"-"&amp;H49,RAW_b_TEI0181_REV01!C:G,4,0),"--"),"---")</f>
        <v>N1</v>
      </c>
      <c r="X49" t="str">
        <f t="shared" si="6"/>
        <v>---</v>
      </c>
    </row>
    <row r="50" spans="1:24" x14ac:dyDescent="0.25">
      <c r="A50" t="s">
        <v>213</v>
      </c>
      <c r="B50" t="s">
        <v>1837</v>
      </c>
      <c r="C50" t="s">
        <v>337</v>
      </c>
      <c r="D50" t="s">
        <v>270</v>
      </c>
      <c r="E50">
        <v>17</v>
      </c>
      <c r="F50" t="str">
        <f t="shared" si="0"/>
        <v>J3-17</v>
      </c>
      <c r="G50" t="str">
        <f>VLOOKUP(F50,RAW_b_TEI0181_REV01!A:B,2,0)</f>
        <v>B0_N</v>
      </c>
      <c r="H50" t="str">
        <f t="shared" si="1"/>
        <v>B0_N</v>
      </c>
      <c r="I50" t="str">
        <f t="shared" si="2"/>
        <v>--</v>
      </c>
      <c r="J50" t="str">
        <f t="shared" si="3"/>
        <v>--</v>
      </c>
      <c r="K50">
        <f>IFERROR(IF(J50="--",IF(G50=H50,VLOOKUP(G50,RAW_b_TEI0181_REV01!L:N,3,0),SUM(VLOOKUP(H50,RAW_b_TEI0181_REV01!L:N,3,0),VLOOKUP(G50,RAW_b_TEI0181_REV01!L:N,3,0))),"---"),"---")</f>
        <v>26.085599999999999</v>
      </c>
      <c r="L50" t="str">
        <f t="shared" si="4"/>
        <v>J3-17</v>
      </c>
      <c r="M50" t="str">
        <f>IFERROR(IF(
COUNTIF(B2B!H:H,(IF(K50&lt;&gt;"---",IF(INDEX(RAW_b_TEI0181_REV01!B:D,MATCH(H50,RAW_b_TEI0181_REV01!B:B,0),3)=L50,INDEX(
RAW_b_TEI0181_REV01!B:D,MATCH(H50,INDEX(RAW_b_TEI0181_REV01!B:B,MATCH(H50,RAW_b_TEI0181_REV01!B:B,)+1):'RAW_b_TEI0181_REV01'!B11121,)+MATCH(H50,RAW_b_TEI0181_REV01!B:B,),3),INDEX(RAW_b_TEI0181_REV01!B:D,MATCH(H50,RAW_b_TEI0181_REV01!B:B,0),3)),"---")))=1,"---",IF(K50&lt;&gt;"---",IF(INDEX(RAW_b_TEI0181_REV01!B:D,MATCH(H50,RAW_b_TEI0181_REV01!B:B,0),3)=L50,INDEX(
RAW_b_TEI0181_REV01!B:D,MATCH(H50,INDEX(RAW_b_TEI0181_REV01!B:B,MATCH(H50,RAW_b_TEI0181_REV01!B:B,)+1):'RAW_b_TEI0181_REV01'!B11121,)+MATCH(H50,RAW_b_TEI0181_REV01!B:B,),3),INDEX(RAW_b_TEI0181_REV01!B:D,MATCH(H50,RAW_b_TEI0181_REV01!B:B,0),3)),"---")),"---")</f>
        <v>U1-W5</v>
      </c>
      <c r="N50" t="str">
        <f>IFERROR(IF(AND(B50="B2B",J50="--"),L50,IF(
COUNTIF(B2B!H:H,(IF(K50&lt;&gt;"---",IF(INDEX(RAW_b_TEI0181_REV01!B:D,MATCH(H50,RAW_b_TEI0181_REV01!B:B,0),3)=L50,INDEX(
RAW_b_TEI0181_REV01!B:D,MATCH(H50,INDEX(RAW_b_TEI0181_REV01!B:B,MATCH(H50,RAW_b_TEI0181_REV01!B:B,)+1):'RAW_b_TEI0181_REV01'!B11121,)+MATCH(H50,RAW_b_TEI0181_REV01!B:B,),3),INDEX(RAW_b_TEI0181_REV01!B:D,MATCH(H50,RAW_b_TEI0181_REV01!B:B,0),3)),"---")))=0,"---",IF(K50&lt;&gt;"---",IF(INDEX(RAW_b_TEI0181_REV01!B:D,MATCH(H50,RAW_b_TEI0181_REV01!B:B,0),3)=L50,INDEX(
RAW_b_TEI0181_REV01!B:D,MATCH(H50,INDEX(RAW_b_TEI0181_REV01!B:B,MATCH(H50,RAW_b_TEI0181_REV01!B:B,)+1):'RAW_b_TEI0181_REV01'!B11121,)+MATCH(H50,RAW_b_TEI0181_REV01!B:B,),3),INDEX(RAW_b_TEI0181_REV01!B:D,MATCH(H50,RAW_b_TEI0181_REV01!B:B,0),3)),"---"))),"---")</f>
        <v>---</v>
      </c>
      <c r="T50">
        <f>COUNTIF(RAW_b_TEI0181_REV01!B:B,G50)</f>
        <v>2</v>
      </c>
      <c r="U50" t="str">
        <f t="shared" si="5"/>
        <v>CRUVI HS-B0_N</v>
      </c>
      <c r="W50" t="str">
        <f>IF(IF(IFERROR(VLOOKUP(H50,$O$6:$O$50,1,),1)=1,1,0),IFERROR(VLOOKUP($F$2&amp;"-"&amp;H50,RAW_b_TEI0181_REV01!C:G,4,0),"--"),"---")</f>
        <v>W5</v>
      </c>
      <c r="X50" t="str">
        <f t="shared" si="6"/>
        <v>---</v>
      </c>
    </row>
    <row r="51" spans="1:24" x14ac:dyDescent="0.25">
      <c r="A51" t="s">
        <v>214</v>
      </c>
      <c r="B51" t="s">
        <v>1837</v>
      </c>
      <c r="C51" t="s">
        <v>325</v>
      </c>
      <c r="D51" t="s">
        <v>270</v>
      </c>
      <c r="E51">
        <v>18</v>
      </c>
      <c r="F51" t="str">
        <f t="shared" si="0"/>
        <v>J3-18</v>
      </c>
      <c r="G51" t="str">
        <f>VLOOKUP(F51,RAW_b_TEI0181_REV01!A:B,2,0)</f>
        <v>GND</v>
      </c>
      <c r="H51" t="str">
        <f t="shared" si="1"/>
        <v>GND</v>
      </c>
      <c r="I51" t="str">
        <f t="shared" si="2"/>
        <v>--</v>
      </c>
      <c r="J51" t="str">
        <f t="shared" si="3"/>
        <v>---</v>
      </c>
      <c r="K51" t="str">
        <f>IFERROR(IF(J51="--",IF(G51=H51,VLOOKUP(G51,RAW_b_TEI0181_REV01!L:N,3,0),SUM(VLOOKUP(H51,RAW_b_TEI0181_REV01!L:N,3,0),VLOOKUP(G51,RAW_b_TEI0181_REV01!L:N,3,0))),"---"),"---")</f>
        <v>---</v>
      </c>
      <c r="L51" t="str">
        <f t="shared" si="4"/>
        <v>J3-18</v>
      </c>
      <c r="M51" t="str">
        <f>IFERROR(IF(
COUNTIF(B2B!H:H,(IF(K51&lt;&gt;"---",IF(INDEX(RAW_b_TEI0181_REV01!B:D,MATCH(H51,RAW_b_TEI0181_REV01!B:B,0),3)=L51,INDEX(
RAW_b_TEI0181_REV01!B:D,MATCH(H51,INDEX(RAW_b_TEI0181_REV01!B:B,MATCH(H51,RAW_b_TEI0181_REV01!B:B,)+1):'RAW_b_TEI0181_REV01'!B11122,)+MATCH(H51,RAW_b_TEI0181_REV01!B:B,),3),INDEX(RAW_b_TEI0181_REV01!B:D,MATCH(H51,RAW_b_TEI0181_REV01!B:B,0),3)),"---")))=1,"---",IF(K51&lt;&gt;"---",IF(INDEX(RAW_b_TEI0181_REV01!B:D,MATCH(H51,RAW_b_TEI0181_REV01!B:B,0),3)=L51,INDEX(
RAW_b_TEI0181_REV01!B:D,MATCH(H51,INDEX(RAW_b_TEI0181_REV01!B:B,MATCH(H51,RAW_b_TEI0181_REV01!B:B,)+1):'RAW_b_TEI0181_REV01'!B11122,)+MATCH(H51,RAW_b_TEI0181_REV01!B:B,),3),INDEX(RAW_b_TEI0181_REV01!B:D,MATCH(H51,RAW_b_TEI0181_REV01!B:B,0),3)),"---")),"---")</f>
        <v>---</v>
      </c>
      <c r="N51" t="str">
        <f>IFERROR(IF(AND(B51="B2B",J51="--"),L51,IF(
COUNTIF(B2B!H:H,(IF(K51&lt;&gt;"---",IF(INDEX(RAW_b_TEI0181_REV01!B:D,MATCH(H51,RAW_b_TEI0181_REV01!B:B,0),3)=L51,INDEX(
RAW_b_TEI0181_REV01!B:D,MATCH(H51,INDEX(RAW_b_TEI0181_REV01!B:B,MATCH(H51,RAW_b_TEI0181_REV01!B:B,)+1):'RAW_b_TEI0181_REV01'!B11122,)+MATCH(H51,RAW_b_TEI0181_REV01!B:B,),3),INDEX(RAW_b_TEI0181_REV01!B:D,MATCH(H51,RAW_b_TEI0181_REV01!B:B,0),3)),"---")))=0,"---",IF(K51&lt;&gt;"---",IF(INDEX(RAW_b_TEI0181_REV01!B:D,MATCH(H51,RAW_b_TEI0181_REV01!B:B,0),3)=L51,INDEX(
RAW_b_TEI0181_REV01!B:D,MATCH(H51,INDEX(RAW_b_TEI0181_REV01!B:B,MATCH(H51,RAW_b_TEI0181_REV01!B:B,)+1):'RAW_b_TEI0181_REV01'!B11122,)+MATCH(H51,RAW_b_TEI0181_REV01!B:B,),3),INDEX(RAW_b_TEI0181_REV01!B:D,MATCH(H51,RAW_b_TEI0181_REV01!B:B,0),3)),"---"))),"---")</f>
        <v>---</v>
      </c>
      <c r="T51">
        <f>COUNTIF(RAW_b_TEI0181_REV01!B:B,G51)</f>
        <v>591</v>
      </c>
      <c r="U51" t="str">
        <f t="shared" si="5"/>
        <v>CRUVI HS-GND</v>
      </c>
      <c r="W51" t="str">
        <f>IF(IF(IFERROR(VLOOKUP(H51,$O$6:$O$50,1,),1)=1,1,0),IFERROR(VLOOKUP($F$2&amp;"-"&amp;H51,RAW_b_TEI0181_REV01!C:G,4,0),"--"),"---")</f>
        <v>---</v>
      </c>
      <c r="X51" t="str">
        <f t="shared" si="6"/>
        <v>---</v>
      </c>
    </row>
    <row r="52" spans="1:24" x14ac:dyDescent="0.25">
      <c r="A52" t="s">
        <v>215</v>
      </c>
      <c r="B52" t="s">
        <v>1837</v>
      </c>
      <c r="C52" t="s">
        <v>325</v>
      </c>
      <c r="D52" t="s">
        <v>270</v>
      </c>
      <c r="E52">
        <v>19</v>
      </c>
      <c r="F52" t="str">
        <f t="shared" si="0"/>
        <v>J3-19</v>
      </c>
      <c r="G52" t="str">
        <f>VLOOKUP(F52,RAW_b_TEI0181_REV01!A:B,2,0)</f>
        <v>GND</v>
      </c>
      <c r="H52" t="str">
        <f t="shared" si="1"/>
        <v>GND</v>
      </c>
      <c r="I52" t="str">
        <f t="shared" si="2"/>
        <v>--</v>
      </c>
      <c r="J52" t="str">
        <f t="shared" si="3"/>
        <v>---</v>
      </c>
      <c r="K52" t="str">
        <f>IFERROR(IF(J52="--",IF(G52=H52,VLOOKUP(G52,RAW_b_TEI0181_REV01!L:N,3,0),SUM(VLOOKUP(H52,RAW_b_TEI0181_REV01!L:N,3,0),VLOOKUP(G52,RAW_b_TEI0181_REV01!L:N,3,0))),"---"),"---")</f>
        <v>---</v>
      </c>
      <c r="L52" t="str">
        <f t="shared" si="4"/>
        <v>J3-19</v>
      </c>
      <c r="M52" t="str">
        <f>IFERROR(IF(
COUNTIF(B2B!H:H,(IF(K52&lt;&gt;"---",IF(INDEX(RAW_b_TEI0181_REV01!B:D,MATCH(H52,RAW_b_TEI0181_REV01!B:B,0),3)=L52,INDEX(
RAW_b_TEI0181_REV01!B:D,MATCH(H52,INDEX(RAW_b_TEI0181_REV01!B:B,MATCH(H52,RAW_b_TEI0181_REV01!B:B,)+1):'RAW_b_TEI0181_REV01'!B11123,)+MATCH(H52,RAW_b_TEI0181_REV01!B:B,),3),INDEX(RAW_b_TEI0181_REV01!B:D,MATCH(H52,RAW_b_TEI0181_REV01!B:B,0),3)),"---")))=1,"---",IF(K52&lt;&gt;"---",IF(INDEX(RAW_b_TEI0181_REV01!B:D,MATCH(H52,RAW_b_TEI0181_REV01!B:B,0),3)=L52,INDEX(
RAW_b_TEI0181_REV01!B:D,MATCH(H52,INDEX(RAW_b_TEI0181_REV01!B:B,MATCH(H52,RAW_b_TEI0181_REV01!B:B,)+1):'RAW_b_TEI0181_REV01'!B11123,)+MATCH(H52,RAW_b_TEI0181_REV01!B:B,),3),INDEX(RAW_b_TEI0181_REV01!B:D,MATCH(H52,RAW_b_TEI0181_REV01!B:B,0),3)),"---")),"---")</f>
        <v>---</v>
      </c>
      <c r="N52" t="str">
        <f>IFERROR(IF(AND(B52="B2B",J52="--"),L52,IF(
COUNTIF(B2B!H:H,(IF(K52&lt;&gt;"---",IF(INDEX(RAW_b_TEI0181_REV01!B:D,MATCH(H52,RAW_b_TEI0181_REV01!B:B,0),3)=L52,INDEX(
RAW_b_TEI0181_REV01!B:D,MATCH(H52,INDEX(RAW_b_TEI0181_REV01!B:B,MATCH(H52,RAW_b_TEI0181_REV01!B:B,)+1):'RAW_b_TEI0181_REV01'!B11123,)+MATCH(H52,RAW_b_TEI0181_REV01!B:B,),3),INDEX(RAW_b_TEI0181_REV01!B:D,MATCH(H52,RAW_b_TEI0181_REV01!B:B,0),3)),"---")))=0,"---",IF(K52&lt;&gt;"---",IF(INDEX(RAW_b_TEI0181_REV01!B:D,MATCH(H52,RAW_b_TEI0181_REV01!B:B,0),3)=L52,INDEX(
RAW_b_TEI0181_REV01!B:D,MATCH(H52,INDEX(RAW_b_TEI0181_REV01!B:B,MATCH(H52,RAW_b_TEI0181_REV01!B:B,)+1):'RAW_b_TEI0181_REV01'!B11123,)+MATCH(H52,RAW_b_TEI0181_REV01!B:B,),3),INDEX(RAW_b_TEI0181_REV01!B:D,MATCH(H52,RAW_b_TEI0181_REV01!B:B,0),3)),"---"))),"---")</f>
        <v>---</v>
      </c>
      <c r="T52">
        <f>COUNTIF(RAW_b_TEI0181_REV01!B:B,G52)</f>
        <v>591</v>
      </c>
      <c r="U52" t="str">
        <f t="shared" si="5"/>
        <v>CRUVI HS-GND</v>
      </c>
      <c r="W52" t="str">
        <f>IF(IF(IFERROR(VLOOKUP(H52,$O$6:$O$50,1,),1)=1,1,0),IFERROR(VLOOKUP($F$2&amp;"-"&amp;H52,RAW_b_TEI0181_REV01!C:G,4,0),"--"),"---")</f>
        <v>---</v>
      </c>
      <c r="X52" t="str">
        <f t="shared" si="6"/>
        <v>---</v>
      </c>
    </row>
    <row r="53" spans="1:24" x14ac:dyDescent="0.25">
      <c r="A53" t="s">
        <v>216</v>
      </c>
      <c r="B53" t="s">
        <v>1837</v>
      </c>
      <c r="C53" t="s">
        <v>300</v>
      </c>
      <c r="D53" t="s">
        <v>270</v>
      </c>
      <c r="E53">
        <v>20</v>
      </c>
      <c r="F53" t="str">
        <f t="shared" si="0"/>
        <v>J3-20</v>
      </c>
      <c r="G53" t="str">
        <f>VLOOKUP(F53,RAW_b_TEI0181_REV01!A:B,2,0)</f>
        <v>A1_P</v>
      </c>
      <c r="H53" t="str">
        <f t="shared" si="1"/>
        <v>A1_P</v>
      </c>
      <c r="I53" t="str">
        <f t="shared" si="2"/>
        <v>--</v>
      </c>
      <c r="J53" t="str">
        <f t="shared" si="3"/>
        <v>--</v>
      </c>
      <c r="K53">
        <f>IFERROR(IF(J53="--",IF(G53=H53,VLOOKUP(G53,RAW_b_TEI0181_REV01!L:N,3,0),SUM(VLOOKUP(H53,RAW_b_TEI0181_REV01!L:N,3,0),VLOOKUP(G53,RAW_b_TEI0181_REV01!L:N,3,0))),"---"),"---")</f>
        <v>12.616199999999999</v>
      </c>
      <c r="L53" t="str">
        <f t="shared" si="4"/>
        <v>J3-20</v>
      </c>
      <c r="M53" t="str">
        <f>IFERROR(IF(
COUNTIF(B2B!H:H,(IF(K53&lt;&gt;"---",IF(INDEX(RAW_b_TEI0181_REV01!B:D,MATCH(H53,RAW_b_TEI0181_REV01!B:B,0),3)=L53,INDEX(
RAW_b_TEI0181_REV01!B:D,MATCH(H53,INDEX(RAW_b_TEI0181_REV01!B:B,MATCH(H53,RAW_b_TEI0181_REV01!B:B,)+1):'RAW_b_TEI0181_REV01'!B11124,)+MATCH(H53,RAW_b_TEI0181_REV01!B:B,),3),INDEX(RAW_b_TEI0181_REV01!B:D,MATCH(H53,RAW_b_TEI0181_REV01!B:B,0),3)),"---")))=1,"---",IF(K53&lt;&gt;"---",IF(INDEX(RAW_b_TEI0181_REV01!B:D,MATCH(H53,RAW_b_TEI0181_REV01!B:B,0),3)=L53,INDEX(
RAW_b_TEI0181_REV01!B:D,MATCH(H53,INDEX(RAW_b_TEI0181_REV01!B:B,MATCH(H53,RAW_b_TEI0181_REV01!B:B,)+1):'RAW_b_TEI0181_REV01'!B11124,)+MATCH(H53,RAW_b_TEI0181_REV01!B:B,),3),INDEX(RAW_b_TEI0181_REV01!B:D,MATCH(H53,RAW_b_TEI0181_REV01!B:B,0),3)),"---")),"---")</f>
        <v>U1-R2</v>
      </c>
      <c r="N53" t="str">
        <f>IFERROR(IF(AND(B53="B2B",J53="--"),L53,IF(
COUNTIF(B2B!H:H,(IF(K53&lt;&gt;"---",IF(INDEX(RAW_b_TEI0181_REV01!B:D,MATCH(H53,RAW_b_TEI0181_REV01!B:B,0),3)=L53,INDEX(
RAW_b_TEI0181_REV01!B:D,MATCH(H53,INDEX(RAW_b_TEI0181_REV01!B:B,MATCH(H53,RAW_b_TEI0181_REV01!B:B,)+1):'RAW_b_TEI0181_REV01'!B11124,)+MATCH(H53,RAW_b_TEI0181_REV01!B:B,),3),INDEX(RAW_b_TEI0181_REV01!B:D,MATCH(H53,RAW_b_TEI0181_REV01!B:B,0),3)),"---")))=0,"---",IF(K53&lt;&gt;"---",IF(INDEX(RAW_b_TEI0181_REV01!B:D,MATCH(H53,RAW_b_TEI0181_REV01!B:B,0),3)=L53,INDEX(
RAW_b_TEI0181_REV01!B:D,MATCH(H53,INDEX(RAW_b_TEI0181_REV01!B:B,MATCH(H53,RAW_b_TEI0181_REV01!B:B,)+1):'RAW_b_TEI0181_REV01'!B11124,)+MATCH(H53,RAW_b_TEI0181_REV01!B:B,),3),INDEX(RAW_b_TEI0181_REV01!B:D,MATCH(H53,RAW_b_TEI0181_REV01!B:B,0),3)),"---"))),"---")</f>
        <v>---</v>
      </c>
      <c r="T53">
        <f>COUNTIF(RAW_b_TEI0181_REV01!B:B,G53)</f>
        <v>2</v>
      </c>
      <c r="U53" t="str">
        <f t="shared" si="5"/>
        <v>CRUVI HS-A1_P</v>
      </c>
      <c r="W53" t="str">
        <f>IF(IF(IFERROR(VLOOKUP(H53,$O$6:$O$50,1,),1)=1,1,0),IFERROR(VLOOKUP($F$2&amp;"-"&amp;H53,RAW_b_TEI0181_REV01!C:G,4,0),"--"),"---")</f>
        <v>R2</v>
      </c>
      <c r="X53" t="str">
        <f t="shared" si="6"/>
        <v>---</v>
      </c>
    </row>
    <row r="54" spans="1:24" x14ac:dyDescent="0.25">
      <c r="A54" t="s">
        <v>217</v>
      </c>
      <c r="B54" t="s">
        <v>1837</v>
      </c>
      <c r="C54" t="s">
        <v>343</v>
      </c>
      <c r="D54" t="s">
        <v>270</v>
      </c>
      <c r="E54">
        <v>21</v>
      </c>
      <c r="F54" t="str">
        <f t="shared" si="0"/>
        <v>J3-21</v>
      </c>
      <c r="G54" t="str">
        <f>VLOOKUP(F54,RAW_b_TEI0181_REV01!A:B,2,0)</f>
        <v>B1_P</v>
      </c>
      <c r="H54" t="str">
        <f t="shared" si="1"/>
        <v>B1_P</v>
      </c>
      <c r="I54" t="str">
        <f t="shared" si="2"/>
        <v>--</v>
      </c>
      <c r="J54" t="str">
        <f t="shared" si="3"/>
        <v>--</v>
      </c>
      <c r="K54">
        <f>IFERROR(IF(J54="--",IF(G54=H54,VLOOKUP(G54,RAW_b_TEI0181_REV01!L:N,3,0),SUM(VLOOKUP(H54,RAW_b_TEI0181_REV01!L:N,3,0),VLOOKUP(G54,RAW_b_TEI0181_REV01!L:N,3,0))),"---"),"---")</f>
        <v>25.316700000000001</v>
      </c>
      <c r="L54" t="str">
        <f t="shared" si="4"/>
        <v>J3-21</v>
      </c>
      <c r="M54" t="str">
        <f>IFERROR(IF(
COUNTIF(B2B!H:H,(IF(K54&lt;&gt;"---",IF(INDEX(RAW_b_TEI0181_REV01!B:D,MATCH(H54,RAW_b_TEI0181_REV01!B:B,0),3)=L54,INDEX(
RAW_b_TEI0181_REV01!B:D,MATCH(H54,INDEX(RAW_b_TEI0181_REV01!B:B,MATCH(H54,RAW_b_TEI0181_REV01!B:B,)+1):'RAW_b_TEI0181_REV01'!B11125,)+MATCH(H54,RAW_b_TEI0181_REV01!B:B,),3),INDEX(RAW_b_TEI0181_REV01!B:D,MATCH(H54,RAW_b_TEI0181_REV01!B:B,0),3)),"---")))=1,"---",IF(K54&lt;&gt;"---",IF(INDEX(RAW_b_TEI0181_REV01!B:D,MATCH(H54,RAW_b_TEI0181_REV01!B:B,0),3)=L54,INDEX(
RAW_b_TEI0181_REV01!B:D,MATCH(H54,INDEX(RAW_b_TEI0181_REV01!B:B,MATCH(H54,RAW_b_TEI0181_REV01!B:B,)+1):'RAW_b_TEI0181_REV01'!B11125,)+MATCH(H54,RAW_b_TEI0181_REV01!B:B,),3),INDEX(RAW_b_TEI0181_REV01!B:D,MATCH(H54,RAW_b_TEI0181_REV01!B:B,0),3)),"---")),"---")</f>
        <v>U1-AC7</v>
      </c>
      <c r="N54" t="str">
        <f>IFERROR(IF(AND(B54="B2B",J54="--"),L54,IF(
COUNTIF(B2B!H:H,(IF(K54&lt;&gt;"---",IF(INDEX(RAW_b_TEI0181_REV01!B:D,MATCH(H54,RAW_b_TEI0181_REV01!B:B,0),3)=L54,INDEX(
RAW_b_TEI0181_REV01!B:D,MATCH(H54,INDEX(RAW_b_TEI0181_REV01!B:B,MATCH(H54,RAW_b_TEI0181_REV01!B:B,)+1):'RAW_b_TEI0181_REV01'!B11125,)+MATCH(H54,RAW_b_TEI0181_REV01!B:B,),3),INDEX(RAW_b_TEI0181_REV01!B:D,MATCH(H54,RAW_b_TEI0181_REV01!B:B,0),3)),"---")))=0,"---",IF(K54&lt;&gt;"---",IF(INDEX(RAW_b_TEI0181_REV01!B:D,MATCH(H54,RAW_b_TEI0181_REV01!B:B,0),3)=L54,INDEX(
RAW_b_TEI0181_REV01!B:D,MATCH(H54,INDEX(RAW_b_TEI0181_REV01!B:B,MATCH(H54,RAW_b_TEI0181_REV01!B:B,)+1):'RAW_b_TEI0181_REV01'!B11125,)+MATCH(H54,RAW_b_TEI0181_REV01!B:B,),3),INDEX(RAW_b_TEI0181_REV01!B:D,MATCH(H54,RAW_b_TEI0181_REV01!B:B,0),3)),"---"))),"---")</f>
        <v>---</v>
      </c>
      <c r="T54">
        <f>COUNTIF(RAW_b_TEI0181_REV01!B:B,G54)</f>
        <v>2</v>
      </c>
      <c r="U54" t="str">
        <f t="shared" si="5"/>
        <v>CRUVI HS-B1_P</v>
      </c>
      <c r="W54" t="str">
        <f>IF(IF(IFERROR(VLOOKUP(H54,$O$6:$O$50,1,),1)=1,1,0),IFERROR(VLOOKUP($F$2&amp;"-"&amp;H54,RAW_b_TEI0181_REV01!C:G,4,0),"--"),"---")</f>
        <v>AC7</v>
      </c>
      <c r="X54" t="str">
        <f t="shared" si="6"/>
        <v>---</v>
      </c>
    </row>
    <row r="55" spans="1:24" x14ac:dyDescent="0.25">
      <c r="A55" t="s">
        <v>218</v>
      </c>
      <c r="B55" t="s">
        <v>1837</v>
      </c>
      <c r="C55" t="s">
        <v>298</v>
      </c>
      <c r="D55" t="s">
        <v>270</v>
      </c>
      <c r="E55">
        <v>22</v>
      </c>
      <c r="F55" t="str">
        <f t="shared" si="0"/>
        <v>J3-22</v>
      </c>
      <c r="G55" t="str">
        <f>VLOOKUP(F55,RAW_b_TEI0181_REV01!A:B,2,0)</f>
        <v>A1_N</v>
      </c>
      <c r="H55" t="str">
        <f t="shared" si="1"/>
        <v>A1_N</v>
      </c>
      <c r="I55" t="str">
        <f t="shared" si="2"/>
        <v>--</v>
      </c>
      <c r="J55" t="str">
        <f t="shared" si="3"/>
        <v>--</v>
      </c>
      <c r="K55">
        <f>IFERROR(IF(J55="--",IF(G55=H55,VLOOKUP(G55,RAW_b_TEI0181_REV01!L:N,3,0),SUM(VLOOKUP(H55,RAW_b_TEI0181_REV01!L:N,3,0),VLOOKUP(G55,RAW_b_TEI0181_REV01!L:N,3,0))),"---"),"---")</f>
        <v>12.6454</v>
      </c>
      <c r="L55" t="str">
        <f t="shared" si="4"/>
        <v>J3-22</v>
      </c>
      <c r="M55" t="str">
        <f>IFERROR(IF(
COUNTIF(B2B!H:H,(IF(K55&lt;&gt;"---",IF(INDEX(RAW_b_TEI0181_REV01!B:D,MATCH(H55,RAW_b_TEI0181_REV01!B:B,0),3)=L55,INDEX(
RAW_b_TEI0181_REV01!B:D,MATCH(H55,INDEX(RAW_b_TEI0181_REV01!B:B,MATCH(H55,RAW_b_TEI0181_REV01!B:B,)+1):'RAW_b_TEI0181_REV01'!B11126,)+MATCH(H55,RAW_b_TEI0181_REV01!B:B,),3),INDEX(RAW_b_TEI0181_REV01!B:D,MATCH(H55,RAW_b_TEI0181_REV01!B:B,0),3)),"---")))=1,"---",IF(K55&lt;&gt;"---",IF(INDEX(RAW_b_TEI0181_REV01!B:D,MATCH(H55,RAW_b_TEI0181_REV01!B:B,0),3)=L55,INDEX(
RAW_b_TEI0181_REV01!B:D,MATCH(H55,INDEX(RAW_b_TEI0181_REV01!B:B,MATCH(H55,RAW_b_TEI0181_REV01!B:B,)+1):'RAW_b_TEI0181_REV01'!B11126,)+MATCH(H55,RAW_b_TEI0181_REV01!B:B,),3),INDEX(RAW_b_TEI0181_REV01!B:D,MATCH(H55,RAW_b_TEI0181_REV01!B:B,0),3)),"---")),"---")</f>
        <v>U1-T1</v>
      </c>
      <c r="N55" t="str">
        <f>IFERROR(IF(AND(B55="B2B",J55="--"),L55,IF(
COUNTIF(B2B!H:H,(IF(K55&lt;&gt;"---",IF(INDEX(RAW_b_TEI0181_REV01!B:D,MATCH(H55,RAW_b_TEI0181_REV01!B:B,0),3)=L55,INDEX(
RAW_b_TEI0181_REV01!B:D,MATCH(H55,INDEX(RAW_b_TEI0181_REV01!B:B,MATCH(H55,RAW_b_TEI0181_REV01!B:B,)+1):'RAW_b_TEI0181_REV01'!B11126,)+MATCH(H55,RAW_b_TEI0181_REV01!B:B,),3),INDEX(RAW_b_TEI0181_REV01!B:D,MATCH(H55,RAW_b_TEI0181_REV01!B:B,0),3)),"---")))=0,"---",IF(K55&lt;&gt;"---",IF(INDEX(RAW_b_TEI0181_REV01!B:D,MATCH(H55,RAW_b_TEI0181_REV01!B:B,0),3)=L55,INDEX(
RAW_b_TEI0181_REV01!B:D,MATCH(H55,INDEX(RAW_b_TEI0181_REV01!B:B,MATCH(H55,RAW_b_TEI0181_REV01!B:B,)+1):'RAW_b_TEI0181_REV01'!B11126,)+MATCH(H55,RAW_b_TEI0181_REV01!B:B,),3),INDEX(RAW_b_TEI0181_REV01!B:D,MATCH(H55,RAW_b_TEI0181_REV01!B:B,0),3)),"---"))),"---")</f>
        <v>---</v>
      </c>
      <c r="T55">
        <f>COUNTIF(RAW_b_TEI0181_REV01!B:B,G55)</f>
        <v>2</v>
      </c>
      <c r="U55" t="str">
        <f t="shared" si="5"/>
        <v>CRUVI HS-A1_N</v>
      </c>
      <c r="W55" t="str">
        <f>IF(IF(IFERROR(VLOOKUP(H55,$O$6:$O$50,1,),1)=1,1,0),IFERROR(VLOOKUP($F$2&amp;"-"&amp;H55,RAW_b_TEI0181_REV01!C:G,4,0),"--"),"---")</f>
        <v>T1</v>
      </c>
      <c r="X55" t="str">
        <f t="shared" si="6"/>
        <v>---</v>
      </c>
    </row>
    <row r="56" spans="1:24" x14ac:dyDescent="0.25">
      <c r="A56" t="s">
        <v>219</v>
      </c>
      <c r="B56" t="s">
        <v>1837</v>
      </c>
      <c r="C56" t="s">
        <v>341</v>
      </c>
      <c r="D56" t="s">
        <v>270</v>
      </c>
      <c r="E56">
        <v>23</v>
      </c>
      <c r="F56" t="str">
        <f t="shared" si="0"/>
        <v>J3-23</v>
      </c>
      <c r="G56" t="str">
        <f>VLOOKUP(F56,RAW_b_TEI0181_REV01!A:B,2,0)</f>
        <v>B1_N</v>
      </c>
      <c r="H56" t="str">
        <f t="shared" si="1"/>
        <v>B1_N</v>
      </c>
      <c r="I56" t="str">
        <f t="shared" si="2"/>
        <v>--</v>
      </c>
      <c r="J56" t="str">
        <f t="shared" si="3"/>
        <v>--</v>
      </c>
      <c r="K56">
        <f>IFERROR(IF(J56="--",IF(G56=H56,VLOOKUP(G56,RAW_b_TEI0181_REV01!L:N,3,0),SUM(VLOOKUP(H56,RAW_b_TEI0181_REV01!L:N,3,0),VLOOKUP(G56,RAW_b_TEI0181_REV01!L:N,3,0))),"---"),"---")</f>
        <v>25.3156</v>
      </c>
      <c r="L56" t="str">
        <f t="shared" si="4"/>
        <v>J3-23</v>
      </c>
      <c r="M56" t="str">
        <f>IFERROR(IF(
COUNTIF(B2B!H:H,(IF(K56&lt;&gt;"---",IF(INDEX(RAW_b_TEI0181_REV01!B:D,MATCH(H56,RAW_b_TEI0181_REV01!B:B,0),3)=L56,INDEX(
RAW_b_TEI0181_REV01!B:D,MATCH(H56,INDEX(RAW_b_TEI0181_REV01!B:B,MATCH(H56,RAW_b_TEI0181_REV01!B:B,)+1):'RAW_b_TEI0181_REV01'!B11127,)+MATCH(H56,RAW_b_TEI0181_REV01!B:B,),3),INDEX(RAW_b_TEI0181_REV01!B:D,MATCH(H56,RAW_b_TEI0181_REV01!B:B,0),3)),"---")))=1,"---",IF(K56&lt;&gt;"---",IF(INDEX(RAW_b_TEI0181_REV01!B:D,MATCH(H56,RAW_b_TEI0181_REV01!B:B,0),3)=L56,INDEX(
RAW_b_TEI0181_REV01!B:D,MATCH(H56,INDEX(RAW_b_TEI0181_REV01!B:B,MATCH(H56,RAW_b_TEI0181_REV01!B:B,)+1):'RAW_b_TEI0181_REV01'!B11127,)+MATCH(H56,RAW_b_TEI0181_REV01!B:B,),3),INDEX(RAW_b_TEI0181_REV01!B:D,MATCH(H56,RAW_b_TEI0181_REV01!B:B,0),3)),"---")),"---")</f>
        <v>U1-AD7</v>
      </c>
      <c r="N56" t="str">
        <f>IFERROR(IF(AND(B56="B2B",J56="--"),L56,IF(
COUNTIF(B2B!H:H,(IF(K56&lt;&gt;"---",IF(INDEX(RAW_b_TEI0181_REV01!B:D,MATCH(H56,RAW_b_TEI0181_REV01!B:B,0),3)=L56,INDEX(
RAW_b_TEI0181_REV01!B:D,MATCH(H56,INDEX(RAW_b_TEI0181_REV01!B:B,MATCH(H56,RAW_b_TEI0181_REV01!B:B,)+1):'RAW_b_TEI0181_REV01'!B11127,)+MATCH(H56,RAW_b_TEI0181_REV01!B:B,),3),INDEX(RAW_b_TEI0181_REV01!B:D,MATCH(H56,RAW_b_TEI0181_REV01!B:B,0),3)),"---")))=0,"---",IF(K56&lt;&gt;"---",IF(INDEX(RAW_b_TEI0181_REV01!B:D,MATCH(H56,RAW_b_TEI0181_REV01!B:B,0),3)=L56,INDEX(
RAW_b_TEI0181_REV01!B:D,MATCH(H56,INDEX(RAW_b_TEI0181_REV01!B:B,MATCH(H56,RAW_b_TEI0181_REV01!B:B,)+1):'RAW_b_TEI0181_REV01'!B11127,)+MATCH(H56,RAW_b_TEI0181_REV01!B:B,),3),INDEX(RAW_b_TEI0181_REV01!B:D,MATCH(H56,RAW_b_TEI0181_REV01!B:B,0),3)),"---"))),"---")</f>
        <v>---</v>
      </c>
      <c r="T56">
        <f>COUNTIF(RAW_b_TEI0181_REV01!B:B,G56)</f>
        <v>2</v>
      </c>
      <c r="U56" t="str">
        <f t="shared" si="5"/>
        <v>CRUVI HS-B1_N</v>
      </c>
      <c r="W56" t="str">
        <f>IF(IF(IFERROR(VLOOKUP(H56,$O$6:$O$50,1,),1)=1,1,0),IFERROR(VLOOKUP($F$2&amp;"-"&amp;H56,RAW_b_TEI0181_REV01!C:G,4,0),"--"),"---")</f>
        <v>AD7</v>
      </c>
      <c r="X56" t="str">
        <f t="shared" si="6"/>
        <v>---</v>
      </c>
    </row>
    <row r="57" spans="1:24" x14ac:dyDescent="0.25">
      <c r="A57" t="s">
        <v>220</v>
      </c>
      <c r="B57" t="s">
        <v>1837</v>
      </c>
      <c r="C57" t="s">
        <v>325</v>
      </c>
      <c r="D57" t="s">
        <v>270</v>
      </c>
      <c r="E57">
        <v>24</v>
      </c>
      <c r="F57" t="str">
        <f t="shared" si="0"/>
        <v>J3-24</v>
      </c>
      <c r="G57" t="str">
        <f>VLOOKUP(F57,RAW_b_TEI0181_REV01!A:B,2,0)</f>
        <v>GND</v>
      </c>
      <c r="H57" t="str">
        <f t="shared" si="1"/>
        <v>GND</v>
      </c>
      <c r="I57" t="str">
        <f t="shared" si="2"/>
        <v>--</v>
      </c>
      <c r="J57" t="str">
        <f t="shared" si="3"/>
        <v>---</v>
      </c>
      <c r="K57" t="str">
        <f>IFERROR(IF(J57="--",IF(G57=H57,VLOOKUP(G57,RAW_b_TEI0181_REV01!L:N,3,0),SUM(VLOOKUP(H57,RAW_b_TEI0181_REV01!L:N,3,0),VLOOKUP(G57,RAW_b_TEI0181_REV01!L:N,3,0))),"---"),"---")</f>
        <v>---</v>
      </c>
      <c r="L57" t="str">
        <f t="shared" si="4"/>
        <v>J3-24</v>
      </c>
      <c r="M57" t="str">
        <f>IFERROR(IF(
COUNTIF(B2B!H:H,(IF(K57&lt;&gt;"---",IF(INDEX(RAW_b_TEI0181_REV01!B:D,MATCH(H57,RAW_b_TEI0181_REV01!B:B,0),3)=L57,INDEX(
RAW_b_TEI0181_REV01!B:D,MATCH(H57,INDEX(RAW_b_TEI0181_REV01!B:B,MATCH(H57,RAW_b_TEI0181_REV01!B:B,)+1):'RAW_b_TEI0181_REV01'!B11128,)+MATCH(H57,RAW_b_TEI0181_REV01!B:B,),3),INDEX(RAW_b_TEI0181_REV01!B:D,MATCH(H57,RAW_b_TEI0181_REV01!B:B,0),3)),"---")))=1,"---",IF(K57&lt;&gt;"---",IF(INDEX(RAW_b_TEI0181_REV01!B:D,MATCH(H57,RAW_b_TEI0181_REV01!B:B,0),3)=L57,INDEX(
RAW_b_TEI0181_REV01!B:D,MATCH(H57,INDEX(RAW_b_TEI0181_REV01!B:B,MATCH(H57,RAW_b_TEI0181_REV01!B:B,)+1):'RAW_b_TEI0181_REV01'!B11128,)+MATCH(H57,RAW_b_TEI0181_REV01!B:B,),3),INDEX(RAW_b_TEI0181_REV01!B:D,MATCH(H57,RAW_b_TEI0181_REV01!B:B,0),3)),"---")),"---")</f>
        <v>---</v>
      </c>
      <c r="N57" t="str">
        <f>IFERROR(IF(AND(B57="B2B",J57="--"),L57,IF(
COUNTIF(B2B!H:H,(IF(K57&lt;&gt;"---",IF(INDEX(RAW_b_TEI0181_REV01!B:D,MATCH(H57,RAW_b_TEI0181_REV01!B:B,0),3)=L57,INDEX(
RAW_b_TEI0181_REV01!B:D,MATCH(H57,INDEX(RAW_b_TEI0181_REV01!B:B,MATCH(H57,RAW_b_TEI0181_REV01!B:B,)+1):'RAW_b_TEI0181_REV01'!B11128,)+MATCH(H57,RAW_b_TEI0181_REV01!B:B,),3),INDEX(RAW_b_TEI0181_REV01!B:D,MATCH(H57,RAW_b_TEI0181_REV01!B:B,0),3)),"---")))=0,"---",IF(K57&lt;&gt;"---",IF(INDEX(RAW_b_TEI0181_REV01!B:D,MATCH(H57,RAW_b_TEI0181_REV01!B:B,0),3)=L57,INDEX(
RAW_b_TEI0181_REV01!B:D,MATCH(H57,INDEX(RAW_b_TEI0181_REV01!B:B,MATCH(H57,RAW_b_TEI0181_REV01!B:B,)+1):'RAW_b_TEI0181_REV01'!B11128,)+MATCH(H57,RAW_b_TEI0181_REV01!B:B,),3),INDEX(RAW_b_TEI0181_REV01!B:D,MATCH(H57,RAW_b_TEI0181_REV01!B:B,0),3)),"---"))),"---")</f>
        <v>---</v>
      </c>
      <c r="T57">
        <f>COUNTIF(RAW_b_TEI0181_REV01!B:B,G57)</f>
        <v>591</v>
      </c>
      <c r="U57" t="str">
        <f t="shared" si="5"/>
        <v>CRUVI HS-GND</v>
      </c>
      <c r="W57" t="str">
        <f>IF(IF(IFERROR(VLOOKUP(H57,$O$6:$O$50,1,),1)=1,1,0),IFERROR(VLOOKUP($F$2&amp;"-"&amp;H57,RAW_b_TEI0181_REV01!C:G,4,0),"--"),"---")</f>
        <v>---</v>
      </c>
      <c r="X57" t="str">
        <f t="shared" si="6"/>
        <v>---</v>
      </c>
    </row>
    <row r="58" spans="1:24" x14ac:dyDescent="0.25">
      <c r="A58" t="s">
        <v>221</v>
      </c>
      <c r="B58" t="s">
        <v>1837</v>
      </c>
      <c r="C58" t="s">
        <v>325</v>
      </c>
      <c r="D58" t="s">
        <v>270</v>
      </c>
      <c r="E58">
        <v>25</v>
      </c>
      <c r="F58" t="str">
        <f t="shared" si="0"/>
        <v>J3-25</v>
      </c>
      <c r="G58" t="str">
        <f>VLOOKUP(F58,RAW_b_TEI0181_REV01!A:B,2,0)</f>
        <v>GND</v>
      </c>
      <c r="H58" t="str">
        <f t="shared" si="1"/>
        <v>GND</v>
      </c>
      <c r="I58" t="str">
        <f t="shared" si="2"/>
        <v>--</v>
      </c>
      <c r="J58" t="str">
        <f t="shared" si="3"/>
        <v>---</v>
      </c>
      <c r="K58" t="str">
        <f>IFERROR(IF(J58="--",IF(G58=H58,VLOOKUP(G58,RAW_b_TEI0181_REV01!L:N,3,0),SUM(VLOOKUP(H58,RAW_b_TEI0181_REV01!L:N,3,0),VLOOKUP(G58,RAW_b_TEI0181_REV01!L:N,3,0))),"---"),"---")</f>
        <v>---</v>
      </c>
      <c r="L58" t="str">
        <f t="shared" si="4"/>
        <v>J3-25</v>
      </c>
      <c r="M58" t="str">
        <f>IFERROR(IF(
COUNTIF(B2B!H:H,(IF(K58&lt;&gt;"---",IF(INDEX(RAW_b_TEI0181_REV01!B:D,MATCH(H58,RAW_b_TEI0181_REV01!B:B,0),3)=L58,INDEX(
RAW_b_TEI0181_REV01!B:D,MATCH(H58,INDEX(RAW_b_TEI0181_REV01!B:B,MATCH(H58,RAW_b_TEI0181_REV01!B:B,)+1):'RAW_b_TEI0181_REV01'!B11129,)+MATCH(H58,RAW_b_TEI0181_REV01!B:B,),3),INDEX(RAW_b_TEI0181_REV01!B:D,MATCH(H58,RAW_b_TEI0181_REV01!B:B,0),3)),"---")))=1,"---",IF(K58&lt;&gt;"---",IF(INDEX(RAW_b_TEI0181_REV01!B:D,MATCH(H58,RAW_b_TEI0181_REV01!B:B,0),3)=L58,INDEX(
RAW_b_TEI0181_REV01!B:D,MATCH(H58,INDEX(RAW_b_TEI0181_REV01!B:B,MATCH(H58,RAW_b_TEI0181_REV01!B:B,)+1):'RAW_b_TEI0181_REV01'!B11129,)+MATCH(H58,RAW_b_TEI0181_REV01!B:B,),3),INDEX(RAW_b_TEI0181_REV01!B:D,MATCH(H58,RAW_b_TEI0181_REV01!B:B,0),3)),"---")),"---")</f>
        <v>---</v>
      </c>
      <c r="N58" t="str">
        <f>IFERROR(IF(AND(B58="B2B",J58="--"),L58,IF(
COUNTIF(B2B!H:H,(IF(K58&lt;&gt;"---",IF(INDEX(RAW_b_TEI0181_REV01!B:D,MATCH(H58,RAW_b_TEI0181_REV01!B:B,0),3)=L58,INDEX(
RAW_b_TEI0181_REV01!B:D,MATCH(H58,INDEX(RAW_b_TEI0181_REV01!B:B,MATCH(H58,RAW_b_TEI0181_REV01!B:B,)+1):'RAW_b_TEI0181_REV01'!B11129,)+MATCH(H58,RAW_b_TEI0181_REV01!B:B,),3),INDEX(RAW_b_TEI0181_REV01!B:D,MATCH(H58,RAW_b_TEI0181_REV01!B:B,0),3)),"---")))=0,"---",IF(K58&lt;&gt;"---",IF(INDEX(RAW_b_TEI0181_REV01!B:D,MATCH(H58,RAW_b_TEI0181_REV01!B:B,0),3)=L58,INDEX(
RAW_b_TEI0181_REV01!B:D,MATCH(H58,INDEX(RAW_b_TEI0181_REV01!B:B,MATCH(H58,RAW_b_TEI0181_REV01!B:B,)+1):'RAW_b_TEI0181_REV01'!B11129,)+MATCH(H58,RAW_b_TEI0181_REV01!B:B,),3),INDEX(RAW_b_TEI0181_REV01!B:D,MATCH(H58,RAW_b_TEI0181_REV01!B:B,0),3)),"---"))),"---")</f>
        <v>---</v>
      </c>
      <c r="T58">
        <f>COUNTIF(RAW_b_TEI0181_REV01!B:B,G58)</f>
        <v>591</v>
      </c>
      <c r="U58" t="str">
        <f t="shared" si="5"/>
        <v>CRUVI HS-GND</v>
      </c>
      <c r="W58" t="str">
        <f>IF(IF(IFERROR(VLOOKUP(H58,$O$6:$O$50,1,),1)=1,1,0),IFERROR(VLOOKUP($F$2&amp;"-"&amp;H58,RAW_b_TEI0181_REV01!C:G,4,0),"--"),"---")</f>
        <v>---</v>
      </c>
      <c r="X58" t="str">
        <f t="shared" si="6"/>
        <v>---</v>
      </c>
    </row>
    <row r="59" spans="1:24" x14ac:dyDescent="0.25">
      <c r="A59" t="s">
        <v>222</v>
      </c>
      <c r="B59" t="s">
        <v>1837</v>
      </c>
      <c r="C59" t="s">
        <v>304</v>
      </c>
      <c r="D59" t="s">
        <v>270</v>
      </c>
      <c r="E59">
        <v>26</v>
      </c>
      <c r="F59" t="str">
        <f t="shared" si="0"/>
        <v>J3-26</v>
      </c>
      <c r="G59" t="str">
        <f>VLOOKUP(F59,RAW_b_TEI0181_REV01!A:B,2,0)</f>
        <v>A2_P</v>
      </c>
      <c r="H59" t="str">
        <f t="shared" si="1"/>
        <v>A2_P</v>
      </c>
      <c r="I59" t="str">
        <f t="shared" si="2"/>
        <v>--</v>
      </c>
      <c r="J59" t="str">
        <f t="shared" si="3"/>
        <v>--</v>
      </c>
      <c r="K59">
        <f>IFERROR(IF(J59="--",IF(G59=H59,VLOOKUP(G59,RAW_b_TEI0181_REV01!L:N,3,0),SUM(VLOOKUP(H59,RAW_b_TEI0181_REV01!L:N,3,0),VLOOKUP(G59,RAW_b_TEI0181_REV01!L:N,3,0))),"---"),"---")</f>
        <v>13.1683</v>
      </c>
      <c r="L59" t="str">
        <f t="shared" si="4"/>
        <v>J3-26</v>
      </c>
      <c r="M59" t="str">
        <f>IFERROR(IF(
COUNTIF(B2B!H:H,(IF(K59&lt;&gt;"---",IF(INDEX(RAW_b_TEI0181_REV01!B:D,MATCH(H59,RAW_b_TEI0181_REV01!B:B,0),3)=L59,INDEX(
RAW_b_TEI0181_REV01!B:D,MATCH(H59,INDEX(RAW_b_TEI0181_REV01!B:B,MATCH(H59,RAW_b_TEI0181_REV01!B:B,)+1):'RAW_b_TEI0181_REV01'!B11130,)+MATCH(H59,RAW_b_TEI0181_REV01!B:B,),3),INDEX(RAW_b_TEI0181_REV01!B:D,MATCH(H59,RAW_b_TEI0181_REV01!B:B,0),3)),"---")))=1,"---",IF(K59&lt;&gt;"---",IF(INDEX(RAW_b_TEI0181_REV01!B:D,MATCH(H59,RAW_b_TEI0181_REV01!B:B,0),3)=L59,INDEX(
RAW_b_TEI0181_REV01!B:D,MATCH(H59,INDEX(RAW_b_TEI0181_REV01!B:B,MATCH(H59,RAW_b_TEI0181_REV01!B:B,)+1):'RAW_b_TEI0181_REV01'!B11130,)+MATCH(H59,RAW_b_TEI0181_REV01!B:B,),3),INDEX(RAW_b_TEI0181_REV01!B:D,MATCH(H59,RAW_b_TEI0181_REV01!B:B,0),3)),"---")),"---")</f>
        <v>U1-T2</v>
      </c>
      <c r="N59" t="str">
        <f>IFERROR(IF(AND(B59="B2B",J59="--"),L59,IF(
COUNTIF(B2B!H:H,(IF(K59&lt;&gt;"---",IF(INDEX(RAW_b_TEI0181_REV01!B:D,MATCH(H59,RAW_b_TEI0181_REV01!B:B,0),3)=L59,INDEX(
RAW_b_TEI0181_REV01!B:D,MATCH(H59,INDEX(RAW_b_TEI0181_REV01!B:B,MATCH(H59,RAW_b_TEI0181_REV01!B:B,)+1):'RAW_b_TEI0181_REV01'!B11130,)+MATCH(H59,RAW_b_TEI0181_REV01!B:B,),3),INDEX(RAW_b_TEI0181_REV01!B:D,MATCH(H59,RAW_b_TEI0181_REV01!B:B,0),3)),"---")))=0,"---",IF(K59&lt;&gt;"---",IF(INDEX(RAW_b_TEI0181_REV01!B:D,MATCH(H59,RAW_b_TEI0181_REV01!B:B,0),3)=L59,INDEX(
RAW_b_TEI0181_REV01!B:D,MATCH(H59,INDEX(RAW_b_TEI0181_REV01!B:B,MATCH(H59,RAW_b_TEI0181_REV01!B:B,)+1):'RAW_b_TEI0181_REV01'!B11130,)+MATCH(H59,RAW_b_TEI0181_REV01!B:B,),3),INDEX(RAW_b_TEI0181_REV01!B:D,MATCH(H59,RAW_b_TEI0181_REV01!B:B,0),3)),"---"))),"---")</f>
        <v>---</v>
      </c>
      <c r="T59">
        <f>COUNTIF(RAW_b_TEI0181_REV01!B:B,G59)</f>
        <v>2</v>
      </c>
      <c r="U59" t="str">
        <f t="shared" si="5"/>
        <v>CRUVI HS-A2_P</v>
      </c>
      <c r="W59" t="str">
        <f>IF(IF(IFERROR(VLOOKUP(H59,$O$6:$O$50,1,),1)=1,1,0),IFERROR(VLOOKUP($F$2&amp;"-"&amp;H59,RAW_b_TEI0181_REV01!C:G,4,0),"--"),"---")</f>
        <v>T2</v>
      </c>
      <c r="X59" t="str">
        <f t="shared" si="6"/>
        <v>---</v>
      </c>
    </row>
    <row r="60" spans="1:24" x14ac:dyDescent="0.25">
      <c r="A60" t="s">
        <v>223</v>
      </c>
      <c r="B60" t="s">
        <v>1837</v>
      </c>
      <c r="C60" t="s">
        <v>346</v>
      </c>
      <c r="D60" t="s">
        <v>270</v>
      </c>
      <c r="E60">
        <v>27</v>
      </c>
      <c r="F60" t="str">
        <f t="shared" si="0"/>
        <v>J3-27</v>
      </c>
      <c r="G60" t="str">
        <f>VLOOKUP(F60,RAW_b_TEI0181_REV01!A:B,2,0)</f>
        <v>B2_P</v>
      </c>
      <c r="H60" t="str">
        <f t="shared" si="1"/>
        <v>B2_P</v>
      </c>
      <c r="I60" t="str">
        <f t="shared" si="2"/>
        <v>--</v>
      </c>
      <c r="J60" t="str">
        <f t="shared" si="3"/>
        <v>--</v>
      </c>
      <c r="K60">
        <f>IFERROR(IF(J60="--",IF(G60=H60,VLOOKUP(G60,RAW_b_TEI0181_REV01!L:N,3,0),SUM(VLOOKUP(H60,RAW_b_TEI0181_REV01!L:N,3,0),VLOOKUP(G60,RAW_b_TEI0181_REV01!L:N,3,0))),"---"),"---")</f>
        <v>29.425899999999999</v>
      </c>
      <c r="L60" t="str">
        <f t="shared" si="4"/>
        <v>J3-27</v>
      </c>
      <c r="M60" t="str">
        <f>IFERROR(IF(
COUNTIF(B2B!H:H,(IF(K60&lt;&gt;"---",IF(INDEX(RAW_b_TEI0181_REV01!B:D,MATCH(H60,RAW_b_TEI0181_REV01!B:B,0),3)=L60,INDEX(
RAW_b_TEI0181_REV01!B:D,MATCH(H60,INDEX(RAW_b_TEI0181_REV01!B:B,MATCH(H60,RAW_b_TEI0181_REV01!B:B,)+1):'RAW_b_TEI0181_REV01'!B11131,)+MATCH(H60,RAW_b_TEI0181_REV01!B:B,),3),INDEX(RAW_b_TEI0181_REV01!B:D,MATCH(H60,RAW_b_TEI0181_REV01!B:B,0),3)),"---")))=1,"---",IF(K60&lt;&gt;"---",IF(INDEX(RAW_b_TEI0181_REV01!B:D,MATCH(H60,RAW_b_TEI0181_REV01!B:B,0),3)=L60,INDEX(
RAW_b_TEI0181_REV01!B:D,MATCH(H60,INDEX(RAW_b_TEI0181_REV01!B:B,MATCH(H60,RAW_b_TEI0181_REV01!B:B,)+1):'RAW_b_TEI0181_REV01'!B11131,)+MATCH(H60,RAW_b_TEI0181_REV01!B:B,),3),INDEX(RAW_b_TEI0181_REV01!B:D,MATCH(H60,RAW_b_TEI0181_REV01!B:B,0),3)),"---")),"---")</f>
        <v>U1-AC6</v>
      </c>
      <c r="N60" t="str">
        <f>IFERROR(IF(AND(B60="B2B",J60="--"),L60,IF(
COUNTIF(B2B!H:H,(IF(K60&lt;&gt;"---",IF(INDEX(RAW_b_TEI0181_REV01!B:D,MATCH(H60,RAW_b_TEI0181_REV01!B:B,0),3)=L60,INDEX(
RAW_b_TEI0181_REV01!B:D,MATCH(H60,INDEX(RAW_b_TEI0181_REV01!B:B,MATCH(H60,RAW_b_TEI0181_REV01!B:B,)+1):'RAW_b_TEI0181_REV01'!B11131,)+MATCH(H60,RAW_b_TEI0181_REV01!B:B,),3),INDEX(RAW_b_TEI0181_REV01!B:D,MATCH(H60,RAW_b_TEI0181_REV01!B:B,0),3)),"---")))=0,"---",IF(K60&lt;&gt;"---",IF(INDEX(RAW_b_TEI0181_REV01!B:D,MATCH(H60,RAW_b_TEI0181_REV01!B:B,0),3)=L60,INDEX(
RAW_b_TEI0181_REV01!B:D,MATCH(H60,INDEX(RAW_b_TEI0181_REV01!B:B,MATCH(H60,RAW_b_TEI0181_REV01!B:B,)+1):'RAW_b_TEI0181_REV01'!B11131,)+MATCH(H60,RAW_b_TEI0181_REV01!B:B,),3),INDEX(RAW_b_TEI0181_REV01!B:D,MATCH(H60,RAW_b_TEI0181_REV01!B:B,0),3)),"---"))),"---")</f>
        <v>---</v>
      </c>
      <c r="T60">
        <f>COUNTIF(RAW_b_TEI0181_REV01!B:B,G60)</f>
        <v>3</v>
      </c>
      <c r="U60" t="str">
        <f t="shared" si="5"/>
        <v>CRUVI HS-B2_P</v>
      </c>
      <c r="W60" t="str">
        <f>IF(IF(IFERROR(VLOOKUP(H60,$O$6:$O$50,1,),1)=1,1,0),IFERROR(VLOOKUP($F$2&amp;"-"&amp;H60,RAW_b_TEI0181_REV01!C:G,4,0),"--"),"---")</f>
        <v>AC6</v>
      </c>
      <c r="X60" t="str">
        <f t="shared" si="6"/>
        <v>---</v>
      </c>
    </row>
    <row r="61" spans="1:24" x14ac:dyDescent="0.25">
      <c r="A61" t="s">
        <v>224</v>
      </c>
      <c r="B61" t="s">
        <v>1837</v>
      </c>
      <c r="C61" t="s">
        <v>302</v>
      </c>
      <c r="D61" t="s">
        <v>270</v>
      </c>
      <c r="E61">
        <v>28</v>
      </c>
      <c r="F61" t="str">
        <f t="shared" si="0"/>
        <v>J3-28</v>
      </c>
      <c r="G61" t="str">
        <f>VLOOKUP(F61,RAW_b_TEI0181_REV01!A:B,2,0)</f>
        <v>A2_N</v>
      </c>
      <c r="H61" t="str">
        <f t="shared" si="1"/>
        <v>A2_N</v>
      </c>
      <c r="I61" t="str">
        <f t="shared" si="2"/>
        <v>--</v>
      </c>
      <c r="J61" t="str">
        <f t="shared" si="3"/>
        <v>--</v>
      </c>
      <c r="K61">
        <f>IFERROR(IF(J61="--",IF(G61=H61,VLOOKUP(G61,RAW_b_TEI0181_REV01!L:N,3,0),SUM(VLOOKUP(H61,RAW_b_TEI0181_REV01!L:N,3,0),VLOOKUP(G61,RAW_b_TEI0181_REV01!L:N,3,0))),"---"),"---")</f>
        <v>13.0565</v>
      </c>
      <c r="L61" t="str">
        <f t="shared" si="4"/>
        <v>J3-28</v>
      </c>
      <c r="M61" t="str">
        <f>IFERROR(IF(
COUNTIF(B2B!H:H,(IF(K61&lt;&gt;"---",IF(INDEX(RAW_b_TEI0181_REV01!B:D,MATCH(H61,RAW_b_TEI0181_REV01!B:B,0),3)=L61,INDEX(
RAW_b_TEI0181_REV01!B:D,MATCH(H61,INDEX(RAW_b_TEI0181_REV01!B:B,MATCH(H61,RAW_b_TEI0181_REV01!B:B,)+1):'RAW_b_TEI0181_REV01'!B11132,)+MATCH(H61,RAW_b_TEI0181_REV01!B:B,),3),INDEX(RAW_b_TEI0181_REV01!B:D,MATCH(H61,RAW_b_TEI0181_REV01!B:B,0),3)),"---")))=1,"---",IF(K61&lt;&gt;"---",IF(INDEX(RAW_b_TEI0181_REV01!B:D,MATCH(H61,RAW_b_TEI0181_REV01!B:B,0),3)=L61,INDEX(
RAW_b_TEI0181_REV01!B:D,MATCH(H61,INDEX(RAW_b_TEI0181_REV01!B:B,MATCH(H61,RAW_b_TEI0181_REV01!B:B,)+1):'RAW_b_TEI0181_REV01'!B11132,)+MATCH(H61,RAW_b_TEI0181_REV01!B:B,),3),INDEX(RAW_b_TEI0181_REV01!B:D,MATCH(H61,RAW_b_TEI0181_REV01!B:B,0),3)),"---")),"---")</f>
        <v>U1-U1</v>
      </c>
      <c r="N61" t="str">
        <f>IFERROR(IF(AND(B61="B2B",J61="--"),L61,IF(
COUNTIF(B2B!H:H,(IF(K61&lt;&gt;"---",IF(INDEX(RAW_b_TEI0181_REV01!B:D,MATCH(H61,RAW_b_TEI0181_REV01!B:B,0),3)=L61,INDEX(
RAW_b_TEI0181_REV01!B:D,MATCH(H61,INDEX(RAW_b_TEI0181_REV01!B:B,MATCH(H61,RAW_b_TEI0181_REV01!B:B,)+1):'RAW_b_TEI0181_REV01'!B11132,)+MATCH(H61,RAW_b_TEI0181_REV01!B:B,),3),INDEX(RAW_b_TEI0181_REV01!B:D,MATCH(H61,RAW_b_TEI0181_REV01!B:B,0),3)),"---")))=0,"---",IF(K61&lt;&gt;"---",IF(INDEX(RAW_b_TEI0181_REV01!B:D,MATCH(H61,RAW_b_TEI0181_REV01!B:B,0),3)=L61,INDEX(
RAW_b_TEI0181_REV01!B:D,MATCH(H61,INDEX(RAW_b_TEI0181_REV01!B:B,MATCH(H61,RAW_b_TEI0181_REV01!B:B,)+1):'RAW_b_TEI0181_REV01'!B11132,)+MATCH(H61,RAW_b_TEI0181_REV01!B:B,),3),INDEX(RAW_b_TEI0181_REV01!B:D,MATCH(H61,RAW_b_TEI0181_REV01!B:B,0),3)),"---"))),"---")</f>
        <v>---</v>
      </c>
      <c r="T61">
        <f>COUNTIF(RAW_b_TEI0181_REV01!B:B,G61)</f>
        <v>2</v>
      </c>
      <c r="U61" t="str">
        <f t="shared" si="5"/>
        <v>CRUVI HS-A2_N</v>
      </c>
      <c r="W61" t="str">
        <f>IF(IF(IFERROR(VLOOKUP(H61,$O$6:$O$50,1,),1)=1,1,0),IFERROR(VLOOKUP($F$2&amp;"-"&amp;H61,RAW_b_TEI0181_REV01!C:G,4,0),"--"),"---")</f>
        <v>U1</v>
      </c>
      <c r="X61" t="str">
        <f t="shared" si="6"/>
        <v>---</v>
      </c>
    </row>
    <row r="62" spans="1:24" x14ac:dyDescent="0.25">
      <c r="A62" t="s">
        <v>225</v>
      </c>
      <c r="B62" t="s">
        <v>1837</v>
      </c>
      <c r="C62" t="s">
        <v>345</v>
      </c>
      <c r="D62" t="s">
        <v>270</v>
      </c>
      <c r="E62">
        <v>29</v>
      </c>
      <c r="F62" t="str">
        <f t="shared" si="0"/>
        <v>J3-29</v>
      </c>
      <c r="G62" t="str">
        <f>VLOOKUP(F62,RAW_b_TEI0181_REV01!A:B,2,0)</f>
        <v>B2_N</v>
      </c>
      <c r="H62" t="str">
        <f t="shared" si="1"/>
        <v>B2_N</v>
      </c>
      <c r="I62" t="str">
        <f t="shared" si="2"/>
        <v>--</v>
      </c>
      <c r="J62" t="str">
        <f t="shared" si="3"/>
        <v>--</v>
      </c>
      <c r="K62">
        <f>IFERROR(IF(J62="--",IF(G62=H62,VLOOKUP(G62,RAW_b_TEI0181_REV01!L:N,3,0),SUM(VLOOKUP(H62,RAW_b_TEI0181_REV01!L:N,3,0),VLOOKUP(G62,RAW_b_TEI0181_REV01!L:N,3,0))),"---"),"---")</f>
        <v>29.510999999999999</v>
      </c>
      <c r="L62" t="str">
        <f t="shared" si="4"/>
        <v>J3-29</v>
      </c>
      <c r="M62" t="str">
        <f>IFERROR(IF(
COUNTIF(B2B!H:H,(IF(K62&lt;&gt;"---",IF(INDEX(RAW_b_TEI0181_REV01!B:D,MATCH(H62,RAW_b_TEI0181_REV01!B:B,0),3)=L62,INDEX(
RAW_b_TEI0181_REV01!B:D,MATCH(H62,INDEX(RAW_b_TEI0181_REV01!B:B,MATCH(H62,RAW_b_TEI0181_REV01!B:B,)+1):'RAW_b_TEI0181_REV01'!B11133,)+MATCH(H62,RAW_b_TEI0181_REV01!B:B,),3),INDEX(RAW_b_TEI0181_REV01!B:D,MATCH(H62,RAW_b_TEI0181_REV01!B:B,0),3)),"---")))=1,"---",IF(K62&lt;&gt;"---",IF(INDEX(RAW_b_TEI0181_REV01!B:D,MATCH(H62,RAW_b_TEI0181_REV01!B:B,0),3)=L62,INDEX(
RAW_b_TEI0181_REV01!B:D,MATCH(H62,INDEX(RAW_b_TEI0181_REV01!B:B,MATCH(H62,RAW_b_TEI0181_REV01!B:B,)+1):'RAW_b_TEI0181_REV01'!B11133,)+MATCH(H62,RAW_b_TEI0181_REV01!B:B,),3),INDEX(RAW_b_TEI0181_REV01!B:D,MATCH(H62,RAW_b_TEI0181_REV01!B:B,0),3)),"---")),"---")</f>
        <v>U1-AC5</v>
      </c>
      <c r="N62" t="str">
        <f>IFERROR(IF(AND(B62="B2B",J62="--"),L62,IF(
COUNTIF(B2B!H:H,(IF(K62&lt;&gt;"---",IF(INDEX(RAW_b_TEI0181_REV01!B:D,MATCH(H62,RAW_b_TEI0181_REV01!B:B,0),3)=L62,INDEX(
RAW_b_TEI0181_REV01!B:D,MATCH(H62,INDEX(RAW_b_TEI0181_REV01!B:B,MATCH(H62,RAW_b_TEI0181_REV01!B:B,)+1):'RAW_b_TEI0181_REV01'!B11133,)+MATCH(H62,RAW_b_TEI0181_REV01!B:B,),3),INDEX(RAW_b_TEI0181_REV01!B:D,MATCH(H62,RAW_b_TEI0181_REV01!B:B,0),3)),"---")))=0,"---",IF(K62&lt;&gt;"---",IF(INDEX(RAW_b_TEI0181_REV01!B:D,MATCH(H62,RAW_b_TEI0181_REV01!B:B,0),3)=L62,INDEX(
RAW_b_TEI0181_REV01!B:D,MATCH(H62,INDEX(RAW_b_TEI0181_REV01!B:B,MATCH(H62,RAW_b_TEI0181_REV01!B:B,)+1):'RAW_b_TEI0181_REV01'!B11133,)+MATCH(H62,RAW_b_TEI0181_REV01!B:B,),3),INDEX(RAW_b_TEI0181_REV01!B:D,MATCH(H62,RAW_b_TEI0181_REV01!B:B,0),3)),"---"))),"---")</f>
        <v>---</v>
      </c>
      <c r="T62">
        <f>COUNTIF(RAW_b_TEI0181_REV01!B:B,G62)</f>
        <v>3</v>
      </c>
      <c r="U62" t="str">
        <f t="shared" si="5"/>
        <v>CRUVI HS-B2_N</v>
      </c>
      <c r="W62" t="str">
        <f>IF(IF(IFERROR(VLOOKUP(H62,$O$6:$O$50,1,),1)=1,1,0),IFERROR(VLOOKUP($F$2&amp;"-"&amp;H62,RAW_b_TEI0181_REV01!C:G,4,0),"--"),"---")</f>
        <v>AC5</v>
      </c>
      <c r="X62" t="str">
        <f t="shared" si="6"/>
        <v>---</v>
      </c>
    </row>
    <row r="63" spans="1:24" x14ac:dyDescent="0.25">
      <c r="A63" t="s">
        <v>226</v>
      </c>
      <c r="B63" t="s">
        <v>1837</v>
      </c>
      <c r="C63" t="s">
        <v>325</v>
      </c>
      <c r="D63" t="s">
        <v>270</v>
      </c>
      <c r="E63">
        <v>30</v>
      </c>
      <c r="F63" t="str">
        <f t="shared" si="0"/>
        <v>J3-30</v>
      </c>
      <c r="G63" t="str">
        <f>VLOOKUP(F63,RAW_b_TEI0181_REV01!A:B,2,0)</f>
        <v>GND</v>
      </c>
      <c r="H63" t="str">
        <f t="shared" si="1"/>
        <v>GND</v>
      </c>
      <c r="I63" t="str">
        <f t="shared" si="2"/>
        <v>--</v>
      </c>
      <c r="J63" t="str">
        <f t="shared" si="3"/>
        <v>---</v>
      </c>
      <c r="K63" t="str">
        <f>IFERROR(IF(J63="--",IF(G63=H63,VLOOKUP(G63,RAW_b_TEI0181_REV01!L:N,3,0),SUM(VLOOKUP(H63,RAW_b_TEI0181_REV01!L:N,3,0),VLOOKUP(G63,RAW_b_TEI0181_REV01!L:N,3,0))),"---"),"---")</f>
        <v>---</v>
      </c>
      <c r="L63" t="str">
        <f t="shared" si="4"/>
        <v>J3-30</v>
      </c>
      <c r="M63" t="str">
        <f>IFERROR(IF(
COUNTIF(B2B!H:H,(IF(K63&lt;&gt;"---",IF(INDEX(RAW_b_TEI0181_REV01!B:D,MATCH(H63,RAW_b_TEI0181_REV01!B:B,0),3)=L63,INDEX(
RAW_b_TEI0181_REV01!B:D,MATCH(H63,INDEX(RAW_b_TEI0181_REV01!B:B,MATCH(H63,RAW_b_TEI0181_REV01!B:B,)+1):'RAW_b_TEI0181_REV01'!B11134,)+MATCH(H63,RAW_b_TEI0181_REV01!B:B,),3),INDEX(RAW_b_TEI0181_REV01!B:D,MATCH(H63,RAW_b_TEI0181_REV01!B:B,0),3)),"---")))=1,"---",IF(K63&lt;&gt;"---",IF(INDEX(RAW_b_TEI0181_REV01!B:D,MATCH(H63,RAW_b_TEI0181_REV01!B:B,0),3)=L63,INDEX(
RAW_b_TEI0181_REV01!B:D,MATCH(H63,INDEX(RAW_b_TEI0181_REV01!B:B,MATCH(H63,RAW_b_TEI0181_REV01!B:B,)+1):'RAW_b_TEI0181_REV01'!B11134,)+MATCH(H63,RAW_b_TEI0181_REV01!B:B,),3),INDEX(RAW_b_TEI0181_REV01!B:D,MATCH(H63,RAW_b_TEI0181_REV01!B:B,0),3)),"---")),"---")</f>
        <v>---</v>
      </c>
      <c r="N63" t="str">
        <f>IFERROR(IF(AND(B63="B2B",J63="--"),L63,IF(
COUNTIF(B2B!H:H,(IF(K63&lt;&gt;"---",IF(INDEX(RAW_b_TEI0181_REV01!B:D,MATCH(H63,RAW_b_TEI0181_REV01!B:B,0),3)=L63,INDEX(
RAW_b_TEI0181_REV01!B:D,MATCH(H63,INDEX(RAW_b_TEI0181_REV01!B:B,MATCH(H63,RAW_b_TEI0181_REV01!B:B,)+1):'RAW_b_TEI0181_REV01'!B11134,)+MATCH(H63,RAW_b_TEI0181_REV01!B:B,),3),INDEX(RAW_b_TEI0181_REV01!B:D,MATCH(H63,RAW_b_TEI0181_REV01!B:B,0),3)),"---")))=0,"---",IF(K63&lt;&gt;"---",IF(INDEX(RAW_b_TEI0181_REV01!B:D,MATCH(H63,RAW_b_TEI0181_REV01!B:B,0),3)=L63,INDEX(
RAW_b_TEI0181_REV01!B:D,MATCH(H63,INDEX(RAW_b_TEI0181_REV01!B:B,MATCH(H63,RAW_b_TEI0181_REV01!B:B,)+1):'RAW_b_TEI0181_REV01'!B11134,)+MATCH(H63,RAW_b_TEI0181_REV01!B:B,),3),INDEX(RAW_b_TEI0181_REV01!B:D,MATCH(H63,RAW_b_TEI0181_REV01!B:B,0),3)),"---"))),"---")</f>
        <v>---</v>
      </c>
      <c r="T63">
        <f>COUNTIF(RAW_b_TEI0181_REV01!B:B,G63)</f>
        <v>591</v>
      </c>
      <c r="U63" t="str">
        <f t="shared" si="5"/>
        <v>CRUVI HS-GND</v>
      </c>
      <c r="W63" t="str">
        <f>IF(IF(IFERROR(VLOOKUP(H63,$O$6:$O$50,1,),1)=1,1,0),IFERROR(VLOOKUP($F$2&amp;"-"&amp;H63,RAW_b_TEI0181_REV01!C:G,4,0),"--"),"---")</f>
        <v>---</v>
      </c>
      <c r="X63" t="str">
        <f t="shared" si="6"/>
        <v>---</v>
      </c>
    </row>
    <row r="64" spans="1:24" x14ac:dyDescent="0.25">
      <c r="A64" t="s">
        <v>227</v>
      </c>
      <c r="B64" t="s">
        <v>1837</v>
      </c>
      <c r="C64" t="s">
        <v>325</v>
      </c>
      <c r="D64" t="s">
        <v>270</v>
      </c>
      <c r="E64">
        <v>31</v>
      </c>
      <c r="F64" t="str">
        <f t="shared" si="0"/>
        <v>J3-31</v>
      </c>
      <c r="G64" t="str">
        <f>VLOOKUP(F64,RAW_b_TEI0181_REV01!A:B,2,0)</f>
        <v>GND</v>
      </c>
      <c r="H64" t="str">
        <f t="shared" si="1"/>
        <v>GND</v>
      </c>
      <c r="I64" t="str">
        <f t="shared" si="2"/>
        <v>--</v>
      </c>
      <c r="J64" t="str">
        <f t="shared" si="3"/>
        <v>---</v>
      </c>
      <c r="K64" t="str">
        <f>IFERROR(IF(J64="--",IF(G64=H64,VLOOKUP(G64,RAW_b_TEI0181_REV01!L:N,3,0),SUM(VLOOKUP(H64,RAW_b_TEI0181_REV01!L:N,3,0),VLOOKUP(G64,RAW_b_TEI0181_REV01!L:N,3,0))),"---"),"---")</f>
        <v>---</v>
      </c>
      <c r="L64" t="str">
        <f t="shared" si="4"/>
        <v>J3-31</v>
      </c>
      <c r="M64" t="str">
        <f>IFERROR(IF(
COUNTIF(B2B!H:H,(IF(K64&lt;&gt;"---",IF(INDEX(RAW_b_TEI0181_REV01!B:D,MATCH(H64,RAW_b_TEI0181_REV01!B:B,0),3)=L64,INDEX(
RAW_b_TEI0181_REV01!B:D,MATCH(H64,INDEX(RAW_b_TEI0181_REV01!B:B,MATCH(H64,RAW_b_TEI0181_REV01!B:B,)+1):'RAW_b_TEI0181_REV01'!B11135,)+MATCH(H64,RAW_b_TEI0181_REV01!B:B,),3),INDEX(RAW_b_TEI0181_REV01!B:D,MATCH(H64,RAW_b_TEI0181_REV01!B:B,0),3)),"---")))=1,"---",IF(K64&lt;&gt;"---",IF(INDEX(RAW_b_TEI0181_REV01!B:D,MATCH(H64,RAW_b_TEI0181_REV01!B:B,0),3)=L64,INDEX(
RAW_b_TEI0181_REV01!B:D,MATCH(H64,INDEX(RAW_b_TEI0181_REV01!B:B,MATCH(H64,RAW_b_TEI0181_REV01!B:B,)+1):'RAW_b_TEI0181_REV01'!B11135,)+MATCH(H64,RAW_b_TEI0181_REV01!B:B,),3),INDEX(RAW_b_TEI0181_REV01!B:D,MATCH(H64,RAW_b_TEI0181_REV01!B:B,0),3)),"---")),"---")</f>
        <v>---</v>
      </c>
      <c r="N64" t="str">
        <f>IFERROR(IF(AND(B64="B2B",J64="--"),L64,IF(
COUNTIF(B2B!H:H,(IF(K64&lt;&gt;"---",IF(INDEX(RAW_b_TEI0181_REV01!B:D,MATCH(H64,RAW_b_TEI0181_REV01!B:B,0),3)=L64,INDEX(
RAW_b_TEI0181_REV01!B:D,MATCH(H64,INDEX(RAW_b_TEI0181_REV01!B:B,MATCH(H64,RAW_b_TEI0181_REV01!B:B,)+1):'RAW_b_TEI0181_REV01'!B11135,)+MATCH(H64,RAW_b_TEI0181_REV01!B:B,),3),INDEX(RAW_b_TEI0181_REV01!B:D,MATCH(H64,RAW_b_TEI0181_REV01!B:B,0),3)),"---")))=0,"---",IF(K64&lt;&gt;"---",IF(INDEX(RAW_b_TEI0181_REV01!B:D,MATCH(H64,RAW_b_TEI0181_REV01!B:B,0),3)=L64,INDEX(
RAW_b_TEI0181_REV01!B:D,MATCH(H64,INDEX(RAW_b_TEI0181_REV01!B:B,MATCH(H64,RAW_b_TEI0181_REV01!B:B,)+1):'RAW_b_TEI0181_REV01'!B11135,)+MATCH(H64,RAW_b_TEI0181_REV01!B:B,),3),INDEX(RAW_b_TEI0181_REV01!B:D,MATCH(H64,RAW_b_TEI0181_REV01!B:B,0),3)),"---"))),"---")</f>
        <v>---</v>
      </c>
      <c r="T64">
        <f>COUNTIF(RAW_b_TEI0181_REV01!B:B,G64)</f>
        <v>591</v>
      </c>
      <c r="U64" t="str">
        <f t="shared" si="5"/>
        <v>CRUVI HS-GND</v>
      </c>
      <c r="W64" t="str">
        <f>IF(IF(IFERROR(VLOOKUP(H64,$O$6:$O$50,1,),1)=1,1,0),IFERROR(VLOOKUP($F$2&amp;"-"&amp;H64,RAW_b_TEI0181_REV01!C:G,4,0),"--"),"---")</f>
        <v>---</v>
      </c>
      <c r="X64" t="str">
        <f t="shared" si="6"/>
        <v>---</v>
      </c>
    </row>
    <row r="65" spans="1:24" x14ac:dyDescent="0.25">
      <c r="A65" t="s">
        <v>228</v>
      </c>
      <c r="B65" t="s">
        <v>1837</v>
      </c>
      <c r="C65" t="s">
        <v>308</v>
      </c>
      <c r="D65" t="s">
        <v>270</v>
      </c>
      <c r="E65">
        <v>32</v>
      </c>
      <c r="F65" t="str">
        <f t="shared" si="0"/>
        <v>J3-32</v>
      </c>
      <c r="G65" t="str">
        <f>VLOOKUP(F65,RAW_b_TEI0181_REV01!A:B,2,0)</f>
        <v>A3_P</v>
      </c>
      <c r="H65" t="str">
        <f t="shared" si="1"/>
        <v>A3_P</v>
      </c>
      <c r="I65" t="str">
        <f t="shared" si="2"/>
        <v>--</v>
      </c>
      <c r="J65" t="str">
        <f t="shared" si="3"/>
        <v>--</v>
      </c>
      <c r="K65">
        <f>IFERROR(IF(J65="--",IF(G65=H65,VLOOKUP(G65,RAW_b_TEI0181_REV01!L:N,3,0),SUM(VLOOKUP(H65,RAW_b_TEI0181_REV01!L:N,3,0),VLOOKUP(G65,RAW_b_TEI0181_REV01!L:N,3,0))),"---"),"---")</f>
        <v>12.162000000000001</v>
      </c>
      <c r="L65" t="str">
        <f t="shared" si="4"/>
        <v>J3-32</v>
      </c>
      <c r="M65" t="str">
        <f>IFERROR(IF(
COUNTIF(B2B!H:H,(IF(K65&lt;&gt;"---",IF(INDEX(RAW_b_TEI0181_REV01!B:D,MATCH(H65,RAW_b_TEI0181_REV01!B:B,0),3)=L65,INDEX(
RAW_b_TEI0181_REV01!B:D,MATCH(H65,INDEX(RAW_b_TEI0181_REV01!B:B,MATCH(H65,RAW_b_TEI0181_REV01!B:B,)+1):'RAW_b_TEI0181_REV01'!B11136,)+MATCH(H65,RAW_b_TEI0181_REV01!B:B,),3),INDEX(RAW_b_TEI0181_REV01!B:D,MATCH(H65,RAW_b_TEI0181_REV01!B:B,0),3)),"---")))=1,"---",IF(K65&lt;&gt;"---",IF(INDEX(RAW_b_TEI0181_REV01!B:D,MATCH(H65,RAW_b_TEI0181_REV01!B:B,0),3)=L65,INDEX(
RAW_b_TEI0181_REV01!B:D,MATCH(H65,INDEX(RAW_b_TEI0181_REV01!B:B,MATCH(H65,RAW_b_TEI0181_REV01!B:B,)+1):'RAW_b_TEI0181_REV01'!B11136,)+MATCH(H65,RAW_b_TEI0181_REV01!B:B,),3),INDEX(RAW_b_TEI0181_REV01!B:D,MATCH(H65,RAW_b_TEI0181_REV01!B:B,0),3)),"---")),"---")</f>
        <v>U1-V1</v>
      </c>
      <c r="N65" t="str">
        <f>IFERROR(IF(AND(B65="B2B",J65="--"),L65,IF(
COUNTIF(B2B!H:H,(IF(K65&lt;&gt;"---",IF(INDEX(RAW_b_TEI0181_REV01!B:D,MATCH(H65,RAW_b_TEI0181_REV01!B:B,0),3)=L65,INDEX(
RAW_b_TEI0181_REV01!B:D,MATCH(H65,INDEX(RAW_b_TEI0181_REV01!B:B,MATCH(H65,RAW_b_TEI0181_REV01!B:B,)+1):'RAW_b_TEI0181_REV01'!B11136,)+MATCH(H65,RAW_b_TEI0181_REV01!B:B,),3),INDEX(RAW_b_TEI0181_REV01!B:D,MATCH(H65,RAW_b_TEI0181_REV01!B:B,0),3)),"---")))=0,"---",IF(K65&lt;&gt;"---",IF(INDEX(RAW_b_TEI0181_REV01!B:D,MATCH(H65,RAW_b_TEI0181_REV01!B:B,0),3)=L65,INDEX(
RAW_b_TEI0181_REV01!B:D,MATCH(H65,INDEX(RAW_b_TEI0181_REV01!B:B,MATCH(H65,RAW_b_TEI0181_REV01!B:B,)+1):'RAW_b_TEI0181_REV01'!B11136,)+MATCH(H65,RAW_b_TEI0181_REV01!B:B,),3),INDEX(RAW_b_TEI0181_REV01!B:D,MATCH(H65,RAW_b_TEI0181_REV01!B:B,0),3)),"---"))),"---")</f>
        <v>---</v>
      </c>
      <c r="T65">
        <f>COUNTIF(RAW_b_TEI0181_REV01!B:B,G65)</f>
        <v>2</v>
      </c>
      <c r="U65" t="str">
        <f t="shared" si="5"/>
        <v>CRUVI HS-A3_P</v>
      </c>
      <c r="W65" t="str">
        <f>IF(IF(IFERROR(VLOOKUP(H65,$O$6:$O$50,1,),1)=1,1,0),IFERROR(VLOOKUP($F$2&amp;"-"&amp;H65,RAW_b_TEI0181_REV01!C:G,4,0),"--"),"---")</f>
        <v>V1</v>
      </c>
      <c r="X65" t="str">
        <f t="shared" si="6"/>
        <v>---</v>
      </c>
    </row>
    <row r="66" spans="1:24" x14ac:dyDescent="0.25">
      <c r="A66" t="s">
        <v>229</v>
      </c>
      <c r="B66" t="s">
        <v>1837</v>
      </c>
      <c r="C66" t="s">
        <v>350</v>
      </c>
      <c r="D66" t="s">
        <v>270</v>
      </c>
      <c r="E66">
        <v>33</v>
      </c>
      <c r="F66" t="str">
        <f t="shared" si="0"/>
        <v>J3-33</v>
      </c>
      <c r="G66" t="str">
        <f>VLOOKUP(F66,RAW_b_TEI0181_REV01!A:B,2,0)</f>
        <v>B3_P</v>
      </c>
      <c r="H66" t="str">
        <f t="shared" si="1"/>
        <v>B3_P</v>
      </c>
      <c r="I66" t="str">
        <f t="shared" si="2"/>
        <v>--</v>
      </c>
      <c r="J66" t="str">
        <f t="shared" si="3"/>
        <v>--</v>
      </c>
      <c r="K66">
        <f>IFERROR(IF(J66="--",IF(G66=H66,VLOOKUP(G66,RAW_b_TEI0181_REV01!L:N,3,0),SUM(VLOOKUP(H66,RAW_b_TEI0181_REV01!L:N,3,0),VLOOKUP(G66,RAW_b_TEI0181_REV01!L:N,3,0))),"---"),"---")</f>
        <v>24.723700000000001</v>
      </c>
      <c r="L66" t="str">
        <f t="shared" si="4"/>
        <v>J3-33</v>
      </c>
      <c r="M66" t="str">
        <f>IFERROR(IF(
COUNTIF(B2B!H:H,(IF(K66&lt;&gt;"---",IF(INDEX(RAW_b_TEI0181_REV01!B:D,MATCH(H66,RAW_b_TEI0181_REV01!B:B,0),3)=L66,INDEX(
RAW_b_TEI0181_REV01!B:D,MATCH(H66,INDEX(RAW_b_TEI0181_REV01!B:B,MATCH(H66,RAW_b_TEI0181_REV01!B:B,)+1):'RAW_b_TEI0181_REV01'!B11137,)+MATCH(H66,RAW_b_TEI0181_REV01!B:B,),3),INDEX(RAW_b_TEI0181_REV01!B:D,MATCH(H66,RAW_b_TEI0181_REV01!B:B,0),3)),"---")))=1,"---",IF(K66&lt;&gt;"---",IF(INDEX(RAW_b_TEI0181_REV01!B:D,MATCH(H66,RAW_b_TEI0181_REV01!B:B,0),3)=L66,INDEX(
RAW_b_TEI0181_REV01!B:D,MATCH(H66,INDEX(RAW_b_TEI0181_REV01!B:B,MATCH(H66,RAW_b_TEI0181_REV01!B:B,)+1):'RAW_b_TEI0181_REV01'!B11137,)+MATCH(H66,RAW_b_TEI0181_REV01!B:B,),3),INDEX(RAW_b_TEI0181_REV01!B:D,MATCH(H66,RAW_b_TEI0181_REV01!B:B,0),3)),"---")),"---")</f>
        <v>U1-V3</v>
      </c>
      <c r="N66" t="str">
        <f>IFERROR(IF(AND(B66="B2B",J66="--"),L66,IF(
COUNTIF(B2B!H:H,(IF(K66&lt;&gt;"---",IF(INDEX(RAW_b_TEI0181_REV01!B:D,MATCH(H66,RAW_b_TEI0181_REV01!B:B,0),3)=L66,INDEX(
RAW_b_TEI0181_REV01!B:D,MATCH(H66,INDEX(RAW_b_TEI0181_REV01!B:B,MATCH(H66,RAW_b_TEI0181_REV01!B:B,)+1):'RAW_b_TEI0181_REV01'!B11137,)+MATCH(H66,RAW_b_TEI0181_REV01!B:B,),3),INDEX(RAW_b_TEI0181_REV01!B:D,MATCH(H66,RAW_b_TEI0181_REV01!B:B,0),3)),"---")))=0,"---",IF(K66&lt;&gt;"---",IF(INDEX(RAW_b_TEI0181_REV01!B:D,MATCH(H66,RAW_b_TEI0181_REV01!B:B,0),3)=L66,INDEX(
RAW_b_TEI0181_REV01!B:D,MATCH(H66,INDEX(RAW_b_TEI0181_REV01!B:B,MATCH(H66,RAW_b_TEI0181_REV01!B:B,)+1):'RAW_b_TEI0181_REV01'!B11137,)+MATCH(H66,RAW_b_TEI0181_REV01!B:B,),3),INDEX(RAW_b_TEI0181_REV01!B:D,MATCH(H66,RAW_b_TEI0181_REV01!B:B,0),3)),"---"))),"---")</f>
        <v>---</v>
      </c>
      <c r="T66">
        <f>COUNTIF(RAW_b_TEI0181_REV01!B:B,G66)</f>
        <v>2</v>
      </c>
      <c r="U66" t="str">
        <f t="shared" si="5"/>
        <v>CRUVI HS-B3_P</v>
      </c>
      <c r="W66" t="str">
        <f>IF(IF(IFERROR(VLOOKUP(H66,$O$6:$O$50,1,),1)=1,1,0),IFERROR(VLOOKUP($F$2&amp;"-"&amp;H66,RAW_b_TEI0181_REV01!C:G,4,0),"--"),"---")</f>
        <v>V3</v>
      </c>
      <c r="X66" t="str">
        <f t="shared" si="6"/>
        <v>---</v>
      </c>
    </row>
    <row r="67" spans="1:24" x14ac:dyDescent="0.25">
      <c r="A67" t="s">
        <v>230</v>
      </c>
      <c r="B67" t="s">
        <v>1837</v>
      </c>
      <c r="C67" t="s">
        <v>306</v>
      </c>
      <c r="D67" t="s">
        <v>270</v>
      </c>
      <c r="E67">
        <v>34</v>
      </c>
      <c r="F67" t="str">
        <f t="shared" si="0"/>
        <v>J3-34</v>
      </c>
      <c r="G67" t="str">
        <f>VLOOKUP(F67,RAW_b_TEI0181_REV01!A:B,2,0)</f>
        <v>A3_N</v>
      </c>
      <c r="H67" t="str">
        <f t="shared" si="1"/>
        <v>A3_N</v>
      </c>
      <c r="I67" t="str">
        <f t="shared" si="2"/>
        <v>--</v>
      </c>
      <c r="J67" t="str">
        <f t="shared" si="3"/>
        <v>--</v>
      </c>
      <c r="K67">
        <f>IFERROR(IF(J67="--",IF(G67=H67,VLOOKUP(G67,RAW_b_TEI0181_REV01!L:N,3,0),SUM(VLOOKUP(H67,RAW_b_TEI0181_REV01!L:N,3,0),VLOOKUP(G67,RAW_b_TEI0181_REV01!L:N,3,0))),"---"),"---")</f>
        <v>12.2538</v>
      </c>
      <c r="L67" t="str">
        <f t="shared" si="4"/>
        <v>J3-34</v>
      </c>
      <c r="M67" t="str">
        <f>IFERROR(IF(
COUNTIF(B2B!H:H,(IF(K67&lt;&gt;"---",IF(INDEX(RAW_b_TEI0181_REV01!B:D,MATCH(H67,RAW_b_TEI0181_REV01!B:B,0),3)=L67,INDEX(
RAW_b_TEI0181_REV01!B:D,MATCH(H67,INDEX(RAW_b_TEI0181_REV01!B:B,MATCH(H67,RAW_b_TEI0181_REV01!B:B,)+1):'RAW_b_TEI0181_REV01'!B11138,)+MATCH(H67,RAW_b_TEI0181_REV01!B:B,),3),INDEX(RAW_b_TEI0181_REV01!B:D,MATCH(H67,RAW_b_TEI0181_REV01!B:B,0),3)),"---")))=1,"---",IF(K67&lt;&gt;"---",IF(INDEX(RAW_b_TEI0181_REV01!B:D,MATCH(H67,RAW_b_TEI0181_REV01!B:B,0),3)=L67,INDEX(
RAW_b_TEI0181_REV01!B:D,MATCH(H67,INDEX(RAW_b_TEI0181_REV01!B:B,MATCH(H67,RAW_b_TEI0181_REV01!B:B,)+1):'RAW_b_TEI0181_REV01'!B11138,)+MATCH(H67,RAW_b_TEI0181_REV01!B:B,),3),INDEX(RAW_b_TEI0181_REV01!B:D,MATCH(H67,RAW_b_TEI0181_REV01!B:B,0),3)),"---")),"---")</f>
        <v>U1-V2</v>
      </c>
      <c r="N67" t="str">
        <f>IFERROR(IF(AND(B67="B2B",J67="--"),L67,IF(
COUNTIF(B2B!H:H,(IF(K67&lt;&gt;"---",IF(INDEX(RAW_b_TEI0181_REV01!B:D,MATCH(H67,RAW_b_TEI0181_REV01!B:B,0),3)=L67,INDEX(
RAW_b_TEI0181_REV01!B:D,MATCH(H67,INDEX(RAW_b_TEI0181_REV01!B:B,MATCH(H67,RAW_b_TEI0181_REV01!B:B,)+1):'RAW_b_TEI0181_REV01'!B11138,)+MATCH(H67,RAW_b_TEI0181_REV01!B:B,),3),INDEX(RAW_b_TEI0181_REV01!B:D,MATCH(H67,RAW_b_TEI0181_REV01!B:B,0),3)),"---")))=0,"---",IF(K67&lt;&gt;"---",IF(INDEX(RAW_b_TEI0181_REV01!B:D,MATCH(H67,RAW_b_TEI0181_REV01!B:B,0),3)=L67,INDEX(
RAW_b_TEI0181_REV01!B:D,MATCH(H67,INDEX(RAW_b_TEI0181_REV01!B:B,MATCH(H67,RAW_b_TEI0181_REV01!B:B,)+1):'RAW_b_TEI0181_REV01'!B11138,)+MATCH(H67,RAW_b_TEI0181_REV01!B:B,),3),INDEX(RAW_b_TEI0181_REV01!B:D,MATCH(H67,RAW_b_TEI0181_REV01!B:B,0),3)),"---"))),"---")</f>
        <v>---</v>
      </c>
      <c r="T67">
        <f>COUNTIF(RAW_b_TEI0181_REV01!B:B,G67)</f>
        <v>2</v>
      </c>
      <c r="U67" t="str">
        <f t="shared" si="5"/>
        <v>CRUVI HS-A3_N</v>
      </c>
      <c r="W67" t="str">
        <f>IF(IF(IFERROR(VLOOKUP(H67,$O$6:$O$50,1,),1)=1,1,0),IFERROR(VLOOKUP($F$2&amp;"-"&amp;H67,RAW_b_TEI0181_REV01!C:G,4,0),"--"),"---")</f>
        <v>V2</v>
      </c>
      <c r="X67" t="str">
        <f t="shared" si="6"/>
        <v>---</v>
      </c>
    </row>
    <row r="68" spans="1:24" x14ac:dyDescent="0.25">
      <c r="A68" t="s">
        <v>231</v>
      </c>
      <c r="B68" t="s">
        <v>1837</v>
      </c>
      <c r="C68" t="s">
        <v>348</v>
      </c>
      <c r="D68" t="s">
        <v>270</v>
      </c>
      <c r="E68">
        <v>35</v>
      </c>
      <c r="F68" t="str">
        <f t="shared" si="0"/>
        <v>J3-35</v>
      </c>
      <c r="G68" t="str">
        <f>VLOOKUP(F68,RAW_b_TEI0181_REV01!A:B,2,0)</f>
        <v>B3_N</v>
      </c>
      <c r="H68" t="str">
        <f t="shared" si="1"/>
        <v>B3_N</v>
      </c>
      <c r="I68" t="str">
        <f t="shared" si="2"/>
        <v>--</v>
      </c>
      <c r="J68" t="str">
        <f t="shared" si="3"/>
        <v>--</v>
      </c>
      <c r="K68">
        <f>IFERROR(IF(J68="--",IF(G68=H68,VLOOKUP(G68,RAW_b_TEI0181_REV01!L:N,3,0),SUM(VLOOKUP(H68,RAW_b_TEI0181_REV01!L:N,3,0),VLOOKUP(G68,RAW_b_TEI0181_REV01!L:N,3,0))),"---"),"---")</f>
        <v>24.680199999999999</v>
      </c>
      <c r="L68" t="str">
        <f t="shared" si="4"/>
        <v>J3-35</v>
      </c>
      <c r="M68" t="str">
        <f>IFERROR(IF(
COUNTIF(B2B!H:H,(IF(K68&lt;&gt;"---",IF(INDEX(RAW_b_TEI0181_REV01!B:D,MATCH(H68,RAW_b_TEI0181_REV01!B:B,0),3)=L68,INDEX(
RAW_b_TEI0181_REV01!B:D,MATCH(H68,INDEX(RAW_b_TEI0181_REV01!B:B,MATCH(H68,RAW_b_TEI0181_REV01!B:B,)+1):'RAW_b_TEI0181_REV01'!B11139,)+MATCH(H68,RAW_b_TEI0181_REV01!B:B,),3),INDEX(RAW_b_TEI0181_REV01!B:D,MATCH(H68,RAW_b_TEI0181_REV01!B:B,0),3)),"---")))=1,"---",IF(K68&lt;&gt;"---",IF(INDEX(RAW_b_TEI0181_REV01!B:D,MATCH(H68,RAW_b_TEI0181_REV01!B:B,0),3)=L68,INDEX(
RAW_b_TEI0181_REV01!B:D,MATCH(H68,INDEX(RAW_b_TEI0181_REV01!B:B,MATCH(H68,RAW_b_TEI0181_REV01!B:B,)+1):'RAW_b_TEI0181_REV01'!B11139,)+MATCH(H68,RAW_b_TEI0181_REV01!B:B,),3),INDEX(RAW_b_TEI0181_REV01!B:D,MATCH(H68,RAW_b_TEI0181_REV01!B:B,0),3)),"---")),"---")</f>
        <v>U1-W3</v>
      </c>
      <c r="N68" t="str">
        <f>IFERROR(IF(AND(B68="B2B",J68="--"),L68,IF(
COUNTIF(B2B!H:H,(IF(K68&lt;&gt;"---",IF(INDEX(RAW_b_TEI0181_REV01!B:D,MATCH(H68,RAW_b_TEI0181_REV01!B:B,0),3)=L68,INDEX(
RAW_b_TEI0181_REV01!B:D,MATCH(H68,INDEX(RAW_b_TEI0181_REV01!B:B,MATCH(H68,RAW_b_TEI0181_REV01!B:B,)+1):'RAW_b_TEI0181_REV01'!B11139,)+MATCH(H68,RAW_b_TEI0181_REV01!B:B,),3),INDEX(RAW_b_TEI0181_REV01!B:D,MATCH(H68,RAW_b_TEI0181_REV01!B:B,0),3)),"---")))=0,"---",IF(K68&lt;&gt;"---",IF(INDEX(RAW_b_TEI0181_REV01!B:D,MATCH(H68,RAW_b_TEI0181_REV01!B:B,0),3)=L68,INDEX(
RAW_b_TEI0181_REV01!B:D,MATCH(H68,INDEX(RAW_b_TEI0181_REV01!B:B,MATCH(H68,RAW_b_TEI0181_REV01!B:B,)+1):'RAW_b_TEI0181_REV01'!B11139,)+MATCH(H68,RAW_b_TEI0181_REV01!B:B,),3),INDEX(RAW_b_TEI0181_REV01!B:D,MATCH(H68,RAW_b_TEI0181_REV01!B:B,0),3)),"---"))),"---")</f>
        <v>---</v>
      </c>
      <c r="T68">
        <f>COUNTIF(RAW_b_TEI0181_REV01!B:B,G68)</f>
        <v>2</v>
      </c>
      <c r="U68" t="str">
        <f t="shared" si="5"/>
        <v>CRUVI HS-B3_N</v>
      </c>
      <c r="W68" t="str">
        <f>IF(IF(IFERROR(VLOOKUP(H68,$O$6:$O$50,1,),1)=1,1,0),IFERROR(VLOOKUP($F$2&amp;"-"&amp;H68,RAW_b_TEI0181_REV01!C:G,4,0),"--"),"---")</f>
        <v>W3</v>
      </c>
      <c r="X68" t="str">
        <f t="shared" si="6"/>
        <v>---</v>
      </c>
    </row>
    <row r="69" spans="1:24" x14ac:dyDescent="0.25">
      <c r="A69" t="s">
        <v>232</v>
      </c>
      <c r="B69" t="s">
        <v>1837</v>
      </c>
      <c r="C69" t="s">
        <v>366</v>
      </c>
      <c r="D69" t="s">
        <v>270</v>
      </c>
      <c r="E69">
        <v>36</v>
      </c>
      <c r="F69" t="str">
        <f t="shared" si="0"/>
        <v>J3-36</v>
      </c>
      <c r="G69" t="str">
        <f>VLOOKUP(F69,RAW_b_TEI0181_REV01!A:B,2,0)</f>
        <v>VADJ</v>
      </c>
      <c r="H69" t="str">
        <f t="shared" si="1"/>
        <v>VADJ</v>
      </c>
      <c r="I69" t="str">
        <f t="shared" si="2"/>
        <v>--</v>
      </c>
      <c r="J69" t="str">
        <f t="shared" si="3"/>
        <v>---</v>
      </c>
      <c r="K69" t="str">
        <f>IFERROR(IF(J69="--",IF(G69=H69,VLOOKUP(G69,RAW_b_TEI0181_REV01!L:N,3,0),SUM(VLOOKUP(H69,RAW_b_TEI0181_REV01!L:N,3,0),VLOOKUP(G69,RAW_b_TEI0181_REV01!L:N,3,0))),"---"),"---")</f>
        <v>---</v>
      </c>
      <c r="L69" t="str">
        <f t="shared" si="4"/>
        <v>J3-36</v>
      </c>
      <c r="M69" t="str">
        <f>IFERROR(IF(
COUNTIF(B2B!H:H,(IF(K69&lt;&gt;"---",IF(INDEX(RAW_b_TEI0181_REV01!B:D,MATCH(H69,RAW_b_TEI0181_REV01!B:B,0),3)=L69,INDEX(
RAW_b_TEI0181_REV01!B:D,MATCH(H69,INDEX(RAW_b_TEI0181_REV01!B:B,MATCH(H69,RAW_b_TEI0181_REV01!B:B,)+1):'RAW_b_TEI0181_REV01'!B11140,)+MATCH(H69,RAW_b_TEI0181_REV01!B:B,),3),INDEX(RAW_b_TEI0181_REV01!B:D,MATCH(H69,RAW_b_TEI0181_REV01!B:B,0),3)),"---")))=1,"---",IF(K69&lt;&gt;"---",IF(INDEX(RAW_b_TEI0181_REV01!B:D,MATCH(H69,RAW_b_TEI0181_REV01!B:B,0),3)=L69,INDEX(
RAW_b_TEI0181_REV01!B:D,MATCH(H69,INDEX(RAW_b_TEI0181_REV01!B:B,MATCH(H69,RAW_b_TEI0181_REV01!B:B,)+1):'RAW_b_TEI0181_REV01'!B11140,)+MATCH(H69,RAW_b_TEI0181_REV01!B:B,),3),INDEX(RAW_b_TEI0181_REV01!B:D,MATCH(H69,RAW_b_TEI0181_REV01!B:B,0),3)),"---")),"---")</f>
        <v>---</v>
      </c>
      <c r="N69" t="str">
        <f>IFERROR(IF(AND(B69="B2B",J69="--"),L69,IF(
COUNTIF(B2B!H:H,(IF(K69&lt;&gt;"---",IF(INDEX(RAW_b_TEI0181_REV01!B:D,MATCH(H69,RAW_b_TEI0181_REV01!B:B,0),3)=L69,INDEX(
RAW_b_TEI0181_REV01!B:D,MATCH(H69,INDEX(RAW_b_TEI0181_REV01!B:B,MATCH(H69,RAW_b_TEI0181_REV01!B:B,)+1):'RAW_b_TEI0181_REV01'!B11140,)+MATCH(H69,RAW_b_TEI0181_REV01!B:B,),3),INDEX(RAW_b_TEI0181_REV01!B:D,MATCH(H69,RAW_b_TEI0181_REV01!B:B,0),3)),"---")))=0,"---",IF(K69&lt;&gt;"---",IF(INDEX(RAW_b_TEI0181_REV01!B:D,MATCH(H69,RAW_b_TEI0181_REV01!B:B,0),3)=L69,INDEX(
RAW_b_TEI0181_REV01!B:D,MATCH(H69,INDEX(RAW_b_TEI0181_REV01!B:B,MATCH(H69,RAW_b_TEI0181_REV01!B:B,)+1):'RAW_b_TEI0181_REV01'!B11140,)+MATCH(H69,RAW_b_TEI0181_REV01!B:B,),3),INDEX(RAW_b_TEI0181_REV01!B:D,MATCH(H69,RAW_b_TEI0181_REV01!B:B,0),3)),"---"))),"---")</f>
        <v>---</v>
      </c>
      <c r="T69">
        <f>COUNTIF(RAW_b_TEI0181_REV01!B:B,G69)</f>
        <v>12</v>
      </c>
      <c r="U69" t="str">
        <f t="shared" si="5"/>
        <v>CRUVI HS-VADJ</v>
      </c>
      <c r="W69" t="str">
        <f>IF(IF(IFERROR(VLOOKUP(H69,$O$6:$O$50,1,),1)=1,1,0),IFERROR(VLOOKUP($F$2&amp;"-"&amp;H69,RAW_b_TEI0181_REV01!C:G,4,0),"--"),"---")</f>
        <v>---</v>
      </c>
      <c r="X69" t="str">
        <f t="shared" si="6"/>
        <v>---</v>
      </c>
    </row>
    <row r="70" spans="1:24" x14ac:dyDescent="0.25">
      <c r="A70" t="s">
        <v>233</v>
      </c>
      <c r="B70" t="s">
        <v>1837</v>
      </c>
      <c r="C70" t="s">
        <v>325</v>
      </c>
      <c r="D70" t="s">
        <v>270</v>
      </c>
      <c r="E70">
        <v>37</v>
      </c>
      <c r="F70" t="str">
        <f t="shared" si="0"/>
        <v>J3-37</v>
      </c>
      <c r="G70" t="str">
        <f>VLOOKUP(F70,RAW_b_TEI0181_REV01!A:B,2,0)</f>
        <v>GND</v>
      </c>
      <c r="H70" t="str">
        <f t="shared" si="1"/>
        <v>GND</v>
      </c>
      <c r="I70" t="str">
        <f t="shared" si="2"/>
        <v>--</v>
      </c>
      <c r="J70" t="str">
        <f t="shared" si="3"/>
        <v>---</v>
      </c>
      <c r="K70" t="str">
        <f>IFERROR(IF(J70="--",IF(G70=H70,VLOOKUP(G70,RAW_b_TEI0181_REV01!L:N,3,0),SUM(VLOOKUP(H70,RAW_b_TEI0181_REV01!L:N,3,0),VLOOKUP(G70,RAW_b_TEI0181_REV01!L:N,3,0))),"---"),"---")</f>
        <v>---</v>
      </c>
      <c r="L70" t="str">
        <f t="shared" si="4"/>
        <v>J3-37</v>
      </c>
      <c r="M70" t="str">
        <f>IFERROR(IF(
COUNTIF(B2B!H:H,(IF(K70&lt;&gt;"---",IF(INDEX(RAW_b_TEI0181_REV01!B:D,MATCH(H70,RAW_b_TEI0181_REV01!B:B,0),3)=L70,INDEX(
RAW_b_TEI0181_REV01!B:D,MATCH(H70,INDEX(RAW_b_TEI0181_REV01!B:B,MATCH(H70,RAW_b_TEI0181_REV01!B:B,)+1):'RAW_b_TEI0181_REV01'!B11141,)+MATCH(H70,RAW_b_TEI0181_REV01!B:B,),3),INDEX(RAW_b_TEI0181_REV01!B:D,MATCH(H70,RAW_b_TEI0181_REV01!B:B,0),3)),"---")))=1,"---",IF(K70&lt;&gt;"---",IF(INDEX(RAW_b_TEI0181_REV01!B:D,MATCH(H70,RAW_b_TEI0181_REV01!B:B,0),3)=L70,INDEX(
RAW_b_TEI0181_REV01!B:D,MATCH(H70,INDEX(RAW_b_TEI0181_REV01!B:B,MATCH(H70,RAW_b_TEI0181_REV01!B:B,)+1):'RAW_b_TEI0181_REV01'!B11141,)+MATCH(H70,RAW_b_TEI0181_REV01!B:B,),3),INDEX(RAW_b_TEI0181_REV01!B:D,MATCH(H70,RAW_b_TEI0181_REV01!B:B,0),3)),"---")),"---")</f>
        <v>---</v>
      </c>
      <c r="N70" t="str">
        <f>IFERROR(IF(AND(B70="B2B",J70="--"),L70,IF(
COUNTIF(B2B!H:H,(IF(K70&lt;&gt;"---",IF(INDEX(RAW_b_TEI0181_REV01!B:D,MATCH(H70,RAW_b_TEI0181_REV01!B:B,0),3)=L70,INDEX(
RAW_b_TEI0181_REV01!B:D,MATCH(H70,INDEX(RAW_b_TEI0181_REV01!B:B,MATCH(H70,RAW_b_TEI0181_REV01!B:B,)+1):'RAW_b_TEI0181_REV01'!B11141,)+MATCH(H70,RAW_b_TEI0181_REV01!B:B,),3),INDEX(RAW_b_TEI0181_REV01!B:D,MATCH(H70,RAW_b_TEI0181_REV01!B:B,0),3)),"---")))=0,"---",IF(K70&lt;&gt;"---",IF(INDEX(RAW_b_TEI0181_REV01!B:D,MATCH(H70,RAW_b_TEI0181_REV01!B:B,0),3)=L70,INDEX(
RAW_b_TEI0181_REV01!B:D,MATCH(H70,INDEX(RAW_b_TEI0181_REV01!B:B,MATCH(H70,RAW_b_TEI0181_REV01!B:B,)+1):'RAW_b_TEI0181_REV01'!B11141,)+MATCH(H70,RAW_b_TEI0181_REV01!B:B,),3),INDEX(RAW_b_TEI0181_REV01!B:D,MATCH(H70,RAW_b_TEI0181_REV01!B:B,0),3)),"---"))),"---")</f>
        <v>---</v>
      </c>
      <c r="T70">
        <f>COUNTIF(RAW_b_TEI0181_REV01!B:B,G70)</f>
        <v>591</v>
      </c>
      <c r="U70" t="str">
        <f t="shared" si="5"/>
        <v>CRUVI HS-GND</v>
      </c>
      <c r="W70" t="str">
        <f>IF(IF(IFERROR(VLOOKUP(H70,$O$6:$O$50,1,),1)=1,1,0),IFERROR(VLOOKUP($F$2&amp;"-"&amp;H70,RAW_b_TEI0181_REV01!C:G,4,0),"--"),"---")</f>
        <v>---</v>
      </c>
      <c r="X70" t="str">
        <f t="shared" si="6"/>
        <v>---</v>
      </c>
    </row>
    <row r="71" spans="1:24" x14ac:dyDescent="0.25">
      <c r="A71" t="s">
        <v>234</v>
      </c>
      <c r="B71" t="s">
        <v>1837</v>
      </c>
      <c r="C71" t="s">
        <v>312</v>
      </c>
      <c r="D71" t="s">
        <v>270</v>
      </c>
      <c r="E71">
        <v>38</v>
      </c>
      <c r="F71" t="str">
        <f t="shared" ref="F71:F113" si="7">$D71&amp;"-"&amp;$E71</f>
        <v>J3-38</v>
      </c>
      <c r="G71" t="str">
        <f>VLOOKUP(F71,RAW_b_TEI0181_REV01!A:B,2,0)</f>
        <v>A4_P</v>
      </c>
      <c r="H71" t="str">
        <f t="shared" ref="H71:H113" si="8">IF(IF(COUNTIF($Q$6:$S$150,G71)&gt;0,"---","--")="---",VLOOKUP(G71,$Q$6:$S$150,3,0),G71)</f>
        <v>A4_P</v>
      </c>
      <c r="I71" t="str">
        <f t="shared" ref="I71:I113" si="9">IF(IF(COUNTIF($Q$6:$S$150,G71)&gt;0,"---","--")="---",VLOOKUP(G71,$Q$6:$S$150,2,0),"--")</f>
        <v>--</v>
      </c>
      <c r="J71" t="str">
        <f t="shared" ref="J71:J113" si="10">IF(COUNTIF($O$6:$O$100,G71)&gt;0,"---","--")</f>
        <v>--</v>
      </c>
      <c r="K71">
        <f>IFERROR(IF(J71="--",IF(G71=H71,VLOOKUP(G71,RAW_b_TEI0181_REV01!L:N,3,0),SUM(VLOOKUP(H71,RAW_b_TEI0181_REV01!L:N,3,0),VLOOKUP(G71,RAW_b_TEI0181_REV01!L:N,3,0))),"---"),"---")</f>
        <v>24.7181</v>
      </c>
      <c r="L71" t="str">
        <f t="shared" ref="L71:L113" si="11">$D71&amp;"-"&amp;$E71</f>
        <v>J3-38</v>
      </c>
      <c r="M71" t="str">
        <f>IFERROR(IF(
COUNTIF(B2B!H:H,(IF(K71&lt;&gt;"---",IF(INDEX(RAW_b_TEI0181_REV01!B:D,MATCH(H71,RAW_b_TEI0181_REV01!B:B,0),3)=L71,INDEX(
RAW_b_TEI0181_REV01!B:D,MATCH(H71,INDEX(RAW_b_TEI0181_REV01!B:B,MATCH(H71,RAW_b_TEI0181_REV01!B:B,)+1):'RAW_b_TEI0181_REV01'!B11142,)+MATCH(H71,RAW_b_TEI0181_REV01!B:B,),3),INDEX(RAW_b_TEI0181_REV01!B:D,MATCH(H71,RAW_b_TEI0181_REV01!B:B,0),3)),"---")))=1,"---",IF(K71&lt;&gt;"---",IF(INDEX(RAW_b_TEI0181_REV01!B:D,MATCH(H71,RAW_b_TEI0181_REV01!B:B,0),3)=L71,INDEX(
RAW_b_TEI0181_REV01!B:D,MATCH(H71,INDEX(RAW_b_TEI0181_REV01!B:B,MATCH(H71,RAW_b_TEI0181_REV01!B:B,)+1):'RAW_b_TEI0181_REV01'!B11142,)+MATCH(H71,RAW_b_TEI0181_REV01!B:B,),3),INDEX(RAW_b_TEI0181_REV01!B:D,MATCH(H71,RAW_b_TEI0181_REV01!B:B,0),3)),"---")),"---")</f>
        <v>U1-T3</v>
      </c>
      <c r="N71" t="str">
        <f>IFERROR(IF(AND(B71="B2B",J71="--"),L71,IF(
COUNTIF(B2B!H:H,(IF(K71&lt;&gt;"---",IF(INDEX(RAW_b_TEI0181_REV01!B:D,MATCH(H71,RAW_b_TEI0181_REV01!B:B,0),3)=L71,INDEX(
RAW_b_TEI0181_REV01!B:D,MATCH(H71,INDEX(RAW_b_TEI0181_REV01!B:B,MATCH(H71,RAW_b_TEI0181_REV01!B:B,)+1):'RAW_b_TEI0181_REV01'!B11142,)+MATCH(H71,RAW_b_TEI0181_REV01!B:B,),3),INDEX(RAW_b_TEI0181_REV01!B:D,MATCH(H71,RAW_b_TEI0181_REV01!B:B,0),3)),"---")))=0,"---",IF(K71&lt;&gt;"---",IF(INDEX(RAW_b_TEI0181_REV01!B:D,MATCH(H71,RAW_b_TEI0181_REV01!B:B,0),3)=L71,INDEX(
RAW_b_TEI0181_REV01!B:D,MATCH(H71,INDEX(RAW_b_TEI0181_REV01!B:B,MATCH(H71,RAW_b_TEI0181_REV01!B:B,)+1):'RAW_b_TEI0181_REV01'!B11142,)+MATCH(H71,RAW_b_TEI0181_REV01!B:B,),3),INDEX(RAW_b_TEI0181_REV01!B:D,MATCH(H71,RAW_b_TEI0181_REV01!B:B,0),3)),"---"))),"---")</f>
        <v>---</v>
      </c>
      <c r="T71">
        <f>COUNTIF(RAW_b_TEI0181_REV01!B:B,G71)</f>
        <v>2</v>
      </c>
      <c r="U71" t="str">
        <f t="shared" ref="U71:U113" si="12">$B71&amp;"-"&amp;$C71</f>
        <v>CRUVI HS-A4_P</v>
      </c>
      <c r="W71" t="str">
        <f>IF(IF(IFERROR(VLOOKUP(H71,$O$6:$O$50,1,),1)=1,1,0),IFERROR(VLOOKUP($F$2&amp;"-"&amp;H71,RAW_b_TEI0181_REV01!C:G,4,0),"--"),"---")</f>
        <v>T3</v>
      </c>
      <c r="X71" t="str">
        <f t="shared" ref="X71:X113" si="13">IF(AND(J71="--",W71="--"),M71,"---")</f>
        <v>---</v>
      </c>
    </row>
    <row r="72" spans="1:24" x14ac:dyDescent="0.25">
      <c r="A72" t="s">
        <v>235</v>
      </c>
      <c r="B72" t="s">
        <v>1837</v>
      </c>
      <c r="C72" t="s">
        <v>352</v>
      </c>
      <c r="D72" t="s">
        <v>270</v>
      </c>
      <c r="E72">
        <v>39</v>
      </c>
      <c r="F72" t="str">
        <f t="shared" si="7"/>
        <v>J3-39</v>
      </c>
      <c r="G72" t="str">
        <f>VLOOKUP(F72,RAW_b_TEI0181_REV01!A:B,2,0)</f>
        <v>B4_P</v>
      </c>
      <c r="H72" t="str">
        <f t="shared" si="8"/>
        <v>B4_P</v>
      </c>
      <c r="I72" t="str">
        <f t="shared" si="9"/>
        <v>--</v>
      </c>
      <c r="J72" t="str">
        <f t="shared" si="10"/>
        <v>--</v>
      </c>
      <c r="K72">
        <f>IFERROR(IF(J72="--",IF(G72=H72,VLOOKUP(G72,RAW_b_TEI0181_REV01!L:N,3,0),SUM(VLOOKUP(H72,RAW_b_TEI0181_REV01!L:N,3,0),VLOOKUP(G72,RAW_b_TEI0181_REV01!L:N,3,0))),"---"),"---")</f>
        <v>24.644500000000001</v>
      </c>
      <c r="L72" t="str">
        <f t="shared" si="11"/>
        <v>J3-39</v>
      </c>
      <c r="M72" t="str">
        <f>IFERROR(IF(
COUNTIF(B2B!H:H,(IF(K72&lt;&gt;"---",IF(INDEX(RAW_b_TEI0181_REV01!B:D,MATCH(H72,RAW_b_TEI0181_REV01!B:B,0),3)=L72,INDEX(
RAW_b_TEI0181_REV01!B:D,MATCH(H72,INDEX(RAW_b_TEI0181_REV01!B:B,MATCH(H72,RAW_b_TEI0181_REV01!B:B,)+1):'RAW_b_TEI0181_REV01'!B11143,)+MATCH(H72,RAW_b_TEI0181_REV01!B:B,),3),INDEX(RAW_b_TEI0181_REV01!B:D,MATCH(H72,RAW_b_TEI0181_REV01!B:B,0),3)),"---")))=1,"---",IF(K72&lt;&gt;"---",IF(INDEX(RAW_b_TEI0181_REV01!B:D,MATCH(H72,RAW_b_TEI0181_REV01!B:B,0),3)=L72,INDEX(
RAW_b_TEI0181_REV01!B:D,MATCH(H72,INDEX(RAW_b_TEI0181_REV01!B:B,MATCH(H72,RAW_b_TEI0181_REV01!B:B,)+1):'RAW_b_TEI0181_REV01'!B11143,)+MATCH(H72,RAW_b_TEI0181_REV01!B:B,),3),INDEX(RAW_b_TEI0181_REV01!B:D,MATCH(H72,RAW_b_TEI0181_REV01!B:B,0),3)),"---")),"---")</f>
        <v>U1-U4</v>
      </c>
      <c r="N72" t="str">
        <f>IFERROR(IF(AND(B72="B2B",J72="--"),L72,IF(
COUNTIF(B2B!H:H,(IF(K72&lt;&gt;"---",IF(INDEX(RAW_b_TEI0181_REV01!B:D,MATCH(H72,RAW_b_TEI0181_REV01!B:B,0),3)=L72,INDEX(
RAW_b_TEI0181_REV01!B:D,MATCH(H72,INDEX(RAW_b_TEI0181_REV01!B:B,MATCH(H72,RAW_b_TEI0181_REV01!B:B,)+1):'RAW_b_TEI0181_REV01'!B11143,)+MATCH(H72,RAW_b_TEI0181_REV01!B:B,),3),INDEX(RAW_b_TEI0181_REV01!B:D,MATCH(H72,RAW_b_TEI0181_REV01!B:B,0),3)),"---")))=0,"---",IF(K72&lt;&gt;"---",IF(INDEX(RAW_b_TEI0181_REV01!B:D,MATCH(H72,RAW_b_TEI0181_REV01!B:B,0),3)=L72,INDEX(
RAW_b_TEI0181_REV01!B:D,MATCH(H72,INDEX(RAW_b_TEI0181_REV01!B:B,MATCH(H72,RAW_b_TEI0181_REV01!B:B,)+1):'RAW_b_TEI0181_REV01'!B11143,)+MATCH(H72,RAW_b_TEI0181_REV01!B:B,),3),INDEX(RAW_b_TEI0181_REV01!B:D,MATCH(H72,RAW_b_TEI0181_REV01!B:B,0),3)),"---"))),"---")</f>
        <v>---</v>
      </c>
      <c r="T72">
        <f>COUNTIF(RAW_b_TEI0181_REV01!B:B,G72)</f>
        <v>2</v>
      </c>
      <c r="U72" t="str">
        <f t="shared" si="12"/>
        <v>CRUVI HS-B4_P</v>
      </c>
      <c r="W72" t="str">
        <f>IF(IF(IFERROR(VLOOKUP(H72,$O$6:$O$50,1,),1)=1,1,0),IFERROR(VLOOKUP($F$2&amp;"-"&amp;H72,RAW_b_TEI0181_REV01!C:G,4,0),"--"),"---")</f>
        <v>U4</v>
      </c>
      <c r="X72" t="str">
        <f t="shared" si="13"/>
        <v>---</v>
      </c>
    </row>
    <row r="73" spans="1:24" x14ac:dyDescent="0.25">
      <c r="A73" t="s">
        <v>236</v>
      </c>
      <c r="B73" t="s">
        <v>1837</v>
      </c>
      <c r="C73" t="s">
        <v>310</v>
      </c>
      <c r="D73" t="s">
        <v>270</v>
      </c>
      <c r="E73">
        <v>40</v>
      </c>
      <c r="F73" t="str">
        <f t="shared" si="7"/>
        <v>J3-40</v>
      </c>
      <c r="G73" t="str">
        <f>VLOOKUP(F73,RAW_b_TEI0181_REV01!A:B,2,0)</f>
        <v>A4_N</v>
      </c>
      <c r="H73" t="str">
        <f t="shared" si="8"/>
        <v>A4_N</v>
      </c>
      <c r="I73" t="str">
        <f t="shared" si="9"/>
        <v>--</v>
      </c>
      <c r="J73" t="str">
        <f t="shared" si="10"/>
        <v>--</v>
      </c>
      <c r="K73">
        <f>IFERROR(IF(J73="--",IF(G73=H73,VLOOKUP(G73,RAW_b_TEI0181_REV01!L:N,3,0),SUM(VLOOKUP(H73,RAW_b_TEI0181_REV01!L:N,3,0),VLOOKUP(G73,RAW_b_TEI0181_REV01!L:N,3,0))),"---"),"---")</f>
        <v>24.8249</v>
      </c>
      <c r="L73" t="str">
        <f t="shared" si="11"/>
        <v>J3-40</v>
      </c>
      <c r="M73" t="str">
        <f>IFERROR(IF(
COUNTIF(B2B!H:H,(IF(K73&lt;&gt;"---",IF(INDEX(RAW_b_TEI0181_REV01!B:D,MATCH(H73,RAW_b_TEI0181_REV01!B:B,0),3)=L73,INDEX(
RAW_b_TEI0181_REV01!B:D,MATCH(H73,INDEX(RAW_b_TEI0181_REV01!B:B,MATCH(H73,RAW_b_TEI0181_REV01!B:B,)+1):'RAW_b_TEI0181_REV01'!B11144,)+MATCH(H73,RAW_b_TEI0181_REV01!B:B,),3),INDEX(RAW_b_TEI0181_REV01!B:D,MATCH(H73,RAW_b_TEI0181_REV01!B:B,0),3)),"---")))=1,"---",IF(K73&lt;&gt;"---",IF(INDEX(RAW_b_TEI0181_REV01!B:D,MATCH(H73,RAW_b_TEI0181_REV01!B:B,0),3)=L73,INDEX(
RAW_b_TEI0181_REV01!B:D,MATCH(H73,INDEX(RAW_b_TEI0181_REV01!B:B,MATCH(H73,RAW_b_TEI0181_REV01!B:B,)+1):'RAW_b_TEI0181_REV01'!B11144,)+MATCH(H73,RAW_b_TEI0181_REV01!B:B,),3),INDEX(RAW_b_TEI0181_REV01!B:D,MATCH(H73,RAW_b_TEI0181_REV01!B:B,0),3)),"---")),"---")</f>
        <v>U1-R4</v>
      </c>
      <c r="N73" t="str">
        <f>IFERROR(IF(AND(B73="B2B",J73="--"),L73,IF(
COUNTIF(B2B!H:H,(IF(K73&lt;&gt;"---",IF(INDEX(RAW_b_TEI0181_REV01!B:D,MATCH(H73,RAW_b_TEI0181_REV01!B:B,0),3)=L73,INDEX(
RAW_b_TEI0181_REV01!B:D,MATCH(H73,INDEX(RAW_b_TEI0181_REV01!B:B,MATCH(H73,RAW_b_TEI0181_REV01!B:B,)+1):'RAW_b_TEI0181_REV01'!B11144,)+MATCH(H73,RAW_b_TEI0181_REV01!B:B,),3),INDEX(RAW_b_TEI0181_REV01!B:D,MATCH(H73,RAW_b_TEI0181_REV01!B:B,0),3)),"---")))=0,"---",IF(K73&lt;&gt;"---",IF(INDEX(RAW_b_TEI0181_REV01!B:D,MATCH(H73,RAW_b_TEI0181_REV01!B:B,0),3)=L73,INDEX(
RAW_b_TEI0181_REV01!B:D,MATCH(H73,INDEX(RAW_b_TEI0181_REV01!B:B,MATCH(H73,RAW_b_TEI0181_REV01!B:B,)+1):'RAW_b_TEI0181_REV01'!B11144,)+MATCH(H73,RAW_b_TEI0181_REV01!B:B,),3),INDEX(RAW_b_TEI0181_REV01!B:D,MATCH(H73,RAW_b_TEI0181_REV01!B:B,0),3)),"---"))),"---")</f>
        <v>---</v>
      </c>
      <c r="T73">
        <f>COUNTIF(RAW_b_TEI0181_REV01!B:B,G73)</f>
        <v>2</v>
      </c>
      <c r="U73" t="str">
        <f t="shared" si="12"/>
        <v>CRUVI HS-A4_N</v>
      </c>
      <c r="W73" t="str">
        <f>IF(IF(IFERROR(VLOOKUP(H73,$O$6:$O$50,1,),1)=1,1,0),IFERROR(VLOOKUP($F$2&amp;"-"&amp;H73,RAW_b_TEI0181_REV01!C:G,4,0),"--"),"---")</f>
        <v>R4</v>
      </c>
      <c r="X73" t="str">
        <f t="shared" si="13"/>
        <v>---</v>
      </c>
    </row>
    <row r="74" spans="1:24" x14ac:dyDescent="0.25">
      <c r="A74" t="s">
        <v>237</v>
      </c>
      <c r="B74" t="s">
        <v>1837</v>
      </c>
      <c r="C74" t="s">
        <v>351</v>
      </c>
      <c r="D74" t="s">
        <v>270</v>
      </c>
      <c r="E74">
        <v>41</v>
      </c>
      <c r="F74" t="str">
        <f t="shared" si="7"/>
        <v>J3-41</v>
      </c>
      <c r="G74" t="str">
        <f>VLOOKUP(F74,RAW_b_TEI0181_REV01!A:B,2,0)</f>
        <v>B4_N</v>
      </c>
      <c r="H74" t="str">
        <f t="shared" si="8"/>
        <v>B4_N</v>
      </c>
      <c r="I74" t="str">
        <f t="shared" si="9"/>
        <v>--</v>
      </c>
      <c r="J74" t="str">
        <f t="shared" si="10"/>
        <v>--</v>
      </c>
      <c r="K74">
        <f>IFERROR(IF(J74="--",IF(G74=H74,VLOOKUP(G74,RAW_b_TEI0181_REV01!L:N,3,0),SUM(VLOOKUP(H74,RAW_b_TEI0181_REV01!L:N,3,0),VLOOKUP(G74,RAW_b_TEI0181_REV01!L:N,3,0))),"---"),"---")</f>
        <v>24.618400000000001</v>
      </c>
      <c r="L74" t="str">
        <f t="shared" si="11"/>
        <v>J3-41</v>
      </c>
      <c r="M74" t="str">
        <f>IFERROR(IF(
COUNTIF(B2B!H:H,(IF(K74&lt;&gt;"---",IF(INDEX(RAW_b_TEI0181_REV01!B:D,MATCH(H74,RAW_b_TEI0181_REV01!B:B,0),3)=L74,INDEX(
RAW_b_TEI0181_REV01!B:D,MATCH(H74,INDEX(RAW_b_TEI0181_REV01!B:B,MATCH(H74,RAW_b_TEI0181_REV01!B:B,)+1):'RAW_b_TEI0181_REV01'!B11145,)+MATCH(H74,RAW_b_TEI0181_REV01!B:B,),3),INDEX(RAW_b_TEI0181_REV01!B:D,MATCH(H74,RAW_b_TEI0181_REV01!B:B,0),3)),"---")))=1,"---",IF(K74&lt;&gt;"---",IF(INDEX(RAW_b_TEI0181_REV01!B:D,MATCH(H74,RAW_b_TEI0181_REV01!B:B,0),3)=L74,INDEX(
RAW_b_TEI0181_REV01!B:D,MATCH(H74,INDEX(RAW_b_TEI0181_REV01!B:B,MATCH(H74,RAW_b_TEI0181_REV01!B:B,)+1):'RAW_b_TEI0181_REV01'!B11145,)+MATCH(H74,RAW_b_TEI0181_REV01!B:B,),3),INDEX(RAW_b_TEI0181_REV01!B:D,MATCH(H74,RAW_b_TEI0181_REV01!B:B,0),3)),"---")),"---")</f>
        <v>U1-U3</v>
      </c>
      <c r="N74" t="str">
        <f>IFERROR(IF(AND(B74="B2B",J74="--"),L74,IF(
COUNTIF(B2B!H:H,(IF(K74&lt;&gt;"---",IF(INDEX(RAW_b_TEI0181_REV01!B:D,MATCH(H74,RAW_b_TEI0181_REV01!B:B,0),3)=L74,INDEX(
RAW_b_TEI0181_REV01!B:D,MATCH(H74,INDEX(RAW_b_TEI0181_REV01!B:B,MATCH(H74,RAW_b_TEI0181_REV01!B:B,)+1):'RAW_b_TEI0181_REV01'!B11145,)+MATCH(H74,RAW_b_TEI0181_REV01!B:B,),3),INDEX(RAW_b_TEI0181_REV01!B:D,MATCH(H74,RAW_b_TEI0181_REV01!B:B,0),3)),"---")))=0,"---",IF(K74&lt;&gt;"---",IF(INDEX(RAW_b_TEI0181_REV01!B:D,MATCH(H74,RAW_b_TEI0181_REV01!B:B,0),3)=L74,INDEX(
RAW_b_TEI0181_REV01!B:D,MATCH(H74,INDEX(RAW_b_TEI0181_REV01!B:B,MATCH(H74,RAW_b_TEI0181_REV01!B:B,)+1):'RAW_b_TEI0181_REV01'!B11145,)+MATCH(H74,RAW_b_TEI0181_REV01!B:B,),3),INDEX(RAW_b_TEI0181_REV01!B:D,MATCH(H74,RAW_b_TEI0181_REV01!B:B,0),3)),"---"))),"---")</f>
        <v>---</v>
      </c>
      <c r="T74">
        <f>COUNTIF(RAW_b_TEI0181_REV01!B:B,G74)</f>
        <v>2</v>
      </c>
      <c r="U74" t="str">
        <f t="shared" si="12"/>
        <v>CRUVI HS-B4_N</v>
      </c>
      <c r="W74" t="str">
        <f>IF(IF(IFERROR(VLOOKUP(H74,$O$6:$O$50,1,),1)=1,1,0),IFERROR(VLOOKUP($F$2&amp;"-"&amp;H74,RAW_b_TEI0181_REV01!C:G,4,0),"--"),"---")</f>
        <v>U3</v>
      </c>
      <c r="X74" t="str">
        <f t="shared" si="13"/>
        <v>---</v>
      </c>
    </row>
    <row r="75" spans="1:24" x14ac:dyDescent="0.25">
      <c r="A75" t="s">
        <v>238</v>
      </c>
      <c r="B75" t="s">
        <v>1837</v>
      </c>
      <c r="C75" t="s">
        <v>325</v>
      </c>
      <c r="D75" t="s">
        <v>270</v>
      </c>
      <c r="E75">
        <v>42</v>
      </c>
      <c r="F75" t="str">
        <f t="shared" si="7"/>
        <v>J3-42</v>
      </c>
      <c r="G75" t="str">
        <f>VLOOKUP(F75,RAW_b_TEI0181_REV01!A:B,2,0)</f>
        <v>GND</v>
      </c>
      <c r="H75" t="str">
        <f t="shared" si="8"/>
        <v>GND</v>
      </c>
      <c r="I75" t="str">
        <f t="shared" si="9"/>
        <v>--</v>
      </c>
      <c r="J75" t="str">
        <f t="shared" si="10"/>
        <v>---</v>
      </c>
      <c r="K75" t="str">
        <f>IFERROR(IF(J75="--",IF(G75=H75,VLOOKUP(G75,RAW_b_TEI0181_REV01!L:N,3,0),SUM(VLOOKUP(H75,RAW_b_TEI0181_REV01!L:N,3,0),VLOOKUP(G75,RAW_b_TEI0181_REV01!L:N,3,0))),"---"),"---")</f>
        <v>---</v>
      </c>
      <c r="L75" t="str">
        <f t="shared" si="11"/>
        <v>J3-42</v>
      </c>
      <c r="M75" t="str">
        <f>IFERROR(IF(
COUNTIF(B2B!H:H,(IF(K75&lt;&gt;"---",IF(INDEX(RAW_b_TEI0181_REV01!B:D,MATCH(H75,RAW_b_TEI0181_REV01!B:B,0),3)=L75,INDEX(
RAW_b_TEI0181_REV01!B:D,MATCH(H75,INDEX(RAW_b_TEI0181_REV01!B:B,MATCH(H75,RAW_b_TEI0181_REV01!B:B,)+1):'RAW_b_TEI0181_REV01'!B11146,)+MATCH(H75,RAW_b_TEI0181_REV01!B:B,),3),INDEX(RAW_b_TEI0181_REV01!B:D,MATCH(H75,RAW_b_TEI0181_REV01!B:B,0),3)),"---")))=1,"---",IF(K75&lt;&gt;"---",IF(INDEX(RAW_b_TEI0181_REV01!B:D,MATCH(H75,RAW_b_TEI0181_REV01!B:B,0),3)=L75,INDEX(
RAW_b_TEI0181_REV01!B:D,MATCH(H75,INDEX(RAW_b_TEI0181_REV01!B:B,MATCH(H75,RAW_b_TEI0181_REV01!B:B,)+1):'RAW_b_TEI0181_REV01'!B11146,)+MATCH(H75,RAW_b_TEI0181_REV01!B:B,),3),INDEX(RAW_b_TEI0181_REV01!B:D,MATCH(H75,RAW_b_TEI0181_REV01!B:B,0),3)),"---")),"---")</f>
        <v>---</v>
      </c>
      <c r="N75" t="str">
        <f>IFERROR(IF(AND(B75="B2B",J75="--"),L75,IF(
COUNTIF(B2B!H:H,(IF(K75&lt;&gt;"---",IF(INDEX(RAW_b_TEI0181_REV01!B:D,MATCH(H75,RAW_b_TEI0181_REV01!B:B,0),3)=L75,INDEX(
RAW_b_TEI0181_REV01!B:D,MATCH(H75,INDEX(RAW_b_TEI0181_REV01!B:B,MATCH(H75,RAW_b_TEI0181_REV01!B:B,)+1):'RAW_b_TEI0181_REV01'!B11146,)+MATCH(H75,RAW_b_TEI0181_REV01!B:B,),3),INDEX(RAW_b_TEI0181_REV01!B:D,MATCH(H75,RAW_b_TEI0181_REV01!B:B,0),3)),"---")))=0,"---",IF(K75&lt;&gt;"---",IF(INDEX(RAW_b_TEI0181_REV01!B:D,MATCH(H75,RAW_b_TEI0181_REV01!B:B,0),3)=L75,INDEX(
RAW_b_TEI0181_REV01!B:D,MATCH(H75,INDEX(RAW_b_TEI0181_REV01!B:B,MATCH(H75,RAW_b_TEI0181_REV01!B:B,)+1):'RAW_b_TEI0181_REV01'!B11146,)+MATCH(H75,RAW_b_TEI0181_REV01!B:B,),3),INDEX(RAW_b_TEI0181_REV01!B:D,MATCH(H75,RAW_b_TEI0181_REV01!B:B,0),3)),"---"))),"---")</f>
        <v>---</v>
      </c>
      <c r="T75">
        <f>COUNTIF(RAW_b_TEI0181_REV01!B:B,G75)</f>
        <v>591</v>
      </c>
      <c r="U75" t="str">
        <f t="shared" si="12"/>
        <v>CRUVI HS-GND</v>
      </c>
      <c r="W75" t="str">
        <f>IF(IF(IFERROR(VLOOKUP(H75,$O$6:$O$50,1,),1)=1,1,0),IFERROR(VLOOKUP($F$2&amp;"-"&amp;H75,RAW_b_TEI0181_REV01!C:G,4,0),"--"),"---")</f>
        <v>---</v>
      </c>
      <c r="X75" t="str">
        <f t="shared" si="13"/>
        <v>---</v>
      </c>
    </row>
    <row r="76" spans="1:24" x14ac:dyDescent="0.25">
      <c r="A76" t="s">
        <v>239</v>
      </c>
      <c r="B76" t="s">
        <v>1837</v>
      </c>
      <c r="C76" t="s">
        <v>325</v>
      </c>
      <c r="D76" t="s">
        <v>270</v>
      </c>
      <c r="E76">
        <v>43</v>
      </c>
      <c r="F76" t="str">
        <f t="shared" si="7"/>
        <v>J3-43</v>
      </c>
      <c r="G76" t="str">
        <f>VLOOKUP(F76,RAW_b_TEI0181_REV01!A:B,2,0)</f>
        <v>GND</v>
      </c>
      <c r="H76" t="str">
        <f t="shared" si="8"/>
        <v>GND</v>
      </c>
      <c r="I76" t="str">
        <f t="shared" si="9"/>
        <v>--</v>
      </c>
      <c r="J76" t="str">
        <f t="shared" si="10"/>
        <v>---</v>
      </c>
      <c r="K76" t="str">
        <f>IFERROR(IF(J76="--",IF(G76=H76,VLOOKUP(G76,RAW_b_TEI0181_REV01!L:N,3,0),SUM(VLOOKUP(H76,RAW_b_TEI0181_REV01!L:N,3,0),VLOOKUP(G76,RAW_b_TEI0181_REV01!L:N,3,0))),"---"),"---")</f>
        <v>---</v>
      </c>
      <c r="L76" t="str">
        <f t="shared" si="11"/>
        <v>J3-43</v>
      </c>
      <c r="M76" t="str">
        <f>IFERROR(IF(
COUNTIF(B2B!H:H,(IF(K76&lt;&gt;"---",IF(INDEX(RAW_b_TEI0181_REV01!B:D,MATCH(H76,RAW_b_TEI0181_REV01!B:B,0),3)=L76,INDEX(
RAW_b_TEI0181_REV01!B:D,MATCH(H76,INDEX(RAW_b_TEI0181_REV01!B:B,MATCH(H76,RAW_b_TEI0181_REV01!B:B,)+1):'RAW_b_TEI0181_REV01'!B11147,)+MATCH(H76,RAW_b_TEI0181_REV01!B:B,),3),INDEX(RAW_b_TEI0181_REV01!B:D,MATCH(H76,RAW_b_TEI0181_REV01!B:B,0),3)),"---")))=1,"---",IF(K76&lt;&gt;"---",IF(INDEX(RAW_b_TEI0181_REV01!B:D,MATCH(H76,RAW_b_TEI0181_REV01!B:B,0),3)=L76,INDEX(
RAW_b_TEI0181_REV01!B:D,MATCH(H76,INDEX(RAW_b_TEI0181_REV01!B:B,MATCH(H76,RAW_b_TEI0181_REV01!B:B,)+1):'RAW_b_TEI0181_REV01'!B11147,)+MATCH(H76,RAW_b_TEI0181_REV01!B:B,),3),INDEX(RAW_b_TEI0181_REV01!B:D,MATCH(H76,RAW_b_TEI0181_REV01!B:B,0),3)),"---")),"---")</f>
        <v>---</v>
      </c>
      <c r="N76" t="str">
        <f>IFERROR(IF(AND(B76="B2B",J76="--"),L76,IF(
COUNTIF(B2B!H:H,(IF(K76&lt;&gt;"---",IF(INDEX(RAW_b_TEI0181_REV01!B:D,MATCH(H76,RAW_b_TEI0181_REV01!B:B,0),3)=L76,INDEX(
RAW_b_TEI0181_REV01!B:D,MATCH(H76,INDEX(RAW_b_TEI0181_REV01!B:B,MATCH(H76,RAW_b_TEI0181_REV01!B:B,)+1):'RAW_b_TEI0181_REV01'!B11147,)+MATCH(H76,RAW_b_TEI0181_REV01!B:B,),3),INDEX(RAW_b_TEI0181_REV01!B:D,MATCH(H76,RAW_b_TEI0181_REV01!B:B,0),3)),"---")))=0,"---",IF(K76&lt;&gt;"---",IF(INDEX(RAW_b_TEI0181_REV01!B:D,MATCH(H76,RAW_b_TEI0181_REV01!B:B,0),3)=L76,INDEX(
RAW_b_TEI0181_REV01!B:D,MATCH(H76,INDEX(RAW_b_TEI0181_REV01!B:B,MATCH(H76,RAW_b_TEI0181_REV01!B:B,)+1):'RAW_b_TEI0181_REV01'!B11147,)+MATCH(H76,RAW_b_TEI0181_REV01!B:B,),3),INDEX(RAW_b_TEI0181_REV01!B:D,MATCH(H76,RAW_b_TEI0181_REV01!B:B,0),3)),"---"))),"---")</f>
        <v>---</v>
      </c>
      <c r="T76">
        <f>COUNTIF(RAW_b_TEI0181_REV01!B:B,G76)</f>
        <v>591</v>
      </c>
      <c r="U76" t="str">
        <f t="shared" si="12"/>
        <v>CRUVI HS-GND</v>
      </c>
      <c r="W76" t="str">
        <f>IF(IF(IFERROR(VLOOKUP(H76,$O$6:$O$50,1,),1)=1,1,0),IFERROR(VLOOKUP($F$2&amp;"-"&amp;H76,RAW_b_TEI0181_REV01!C:G,4,0),"--"),"---")</f>
        <v>---</v>
      </c>
      <c r="X76" t="str">
        <f t="shared" si="13"/>
        <v>---</v>
      </c>
    </row>
    <row r="77" spans="1:24" x14ac:dyDescent="0.25">
      <c r="A77" t="s">
        <v>240</v>
      </c>
      <c r="B77" t="s">
        <v>1837</v>
      </c>
      <c r="C77" t="s">
        <v>316</v>
      </c>
      <c r="D77" t="s">
        <v>270</v>
      </c>
      <c r="E77">
        <v>44</v>
      </c>
      <c r="F77" t="str">
        <f t="shared" si="7"/>
        <v>J3-44</v>
      </c>
      <c r="G77" t="str">
        <f>VLOOKUP(F77,RAW_b_TEI0181_REV01!A:B,2,0)</f>
        <v>A5_P</v>
      </c>
      <c r="H77" t="str">
        <f t="shared" si="8"/>
        <v>A5_P</v>
      </c>
      <c r="I77" t="str">
        <f t="shared" si="9"/>
        <v>--</v>
      </c>
      <c r="J77" t="str">
        <f t="shared" si="10"/>
        <v>--</v>
      </c>
      <c r="K77">
        <f>IFERROR(IF(J77="--",IF(G77=H77,VLOOKUP(G77,RAW_b_TEI0181_REV01!L:N,3,0),SUM(VLOOKUP(H77,RAW_b_TEI0181_REV01!L:N,3,0),VLOOKUP(G77,RAW_b_TEI0181_REV01!L:N,3,0))),"---"),"---")</f>
        <v>11.244199999999999</v>
      </c>
      <c r="L77" t="str">
        <f t="shared" si="11"/>
        <v>J3-44</v>
      </c>
      <c r="M77" t="str">
        <f>IFERROR(IF(
COUNTIF(B2B!H:H,(IF(K77&lt;&gt;"---",IF(INDEX(RAW_b_TEI0181_REV01!B:D,MATCH(H77,RAW_b_TEI0181_REV01!B:B,0),3)=L77,INDEX(
RAW_b_TEI0181_REV01!B:D,MATCH(H77,INDEX(RAW_b_TEI0181_REV01!B:B,MATCH(H77,RAW_b_TEI0181_REV01!B:B,)+1):'RAW_b_TEI0181_REV01'!B11148,)+MATCH(H77,RAW_b_TEI0181_REV01!B:B,),3),INDEX(RAW_b_TEI0181_REV01!B:D,MATCH(H77,RAW_b_TEI0181_REV01!B:B,0),3)),"---")))=1,"---",IF(K77&lt;&gt;"---",IF(INDEX(RAW_b_TEI0181_REV01!B:D,MATCH(H77,RAW_b_TEI0181_REV01!B:B,0),3)=L77,INDEX(
RAW_b_TEI0181_REV01!B:D,MATCH(H77,INDEX(RAW_b_TEI0181_REV01!B:B,MATCH(H77,RAW_b_TEI0181_REV01!B:B,)+1):'RAW_b_TEI0181_REV01'!B11148,)+MATCH(H77,RAW_b_TEI0181_REV01!B:B,),3),INDEX(RAW_b_TEI0181_REV01!B:D,MATCH(H77,RAW_b_TEI0181_REV01!B:B,0),3)),"---")),"---")</f>
        <v>U1-Y1</v>
      </c>
      <c r="N77" t="str">
        <f>IFERROR(IF(AND(B77="B2B",J77="--"),L77,IF(
COUNTIF(B2B!H:H,(IF(K77&lt;&gt;"---",IF(INDEX(RAW_b_TEI0181_REV01!B:D,MATCH(H77,RAW_b_TEI0181_REV01!B:B,0),3)=L77,INDEX(
RAW_b_TEI0181_REV01!B:D,MATCH(H77,INDEX(RAW_b_TEI0181_REV01!B:B,MATCH(H77,RAW_b_TEI0181_REV01!B:B,)+1):'RAW_b_TEI0181_REV01'!B11148,)+MATCH(H77,RAW_b_TEI0181_REV01!B:B,),3),INDEX(RAW_b_TEI0181_REV01!B:D,MATCH(H77,RAW_b_TEI0181_REV01!B:B,0),3)),"---")))=0,"---",IF(K77&lt;&gt;"---",IF(INDEX(RAW_b_TEI0181_REV01!B:D,MATCH(H77,RAW_b_TEI0181_REV01!B:B,0),3)=L77,INDEX(
RAW_b_TEI0181_REV01!B:D,MATCH(H77,INDEX(RAW_b_TEI0181_REV01!B:B,MATCH(H77,RAW_b_TEI0181_REV01!B:B,)+1):'RAW_b_TEI0181_REV01'!B11148,)+MATCH(H77,RAW_b_TEI0181_REV01!B:B,),3),INDEX(RAW_b_TEI0181_REV01!B:D,MATCH(H77,RAW_b_TEI0181_REV01!B:B,0),3)),"---"))),"---")</f>
        <v>---</v>
      </c>
      <c r="T77">
        <f>COUNTIF(RAW_b_TEI0181_REV01!B:B,G77)</f>
        <v>2</v>
      </c>
      <c r="U77" t="str">
        <f t="shared" si="12"/>
        <v>CRUVI HS-A5_P</v>
      </c>
      <c r="W77" t="str">
        <f>IF(IF(IFERROR(VLOOKUP(H77,$O$6:$O$50,1,),1)=1,1,0),IFERROR(VLOOKUP($F$2&amp;"-"&amp;H77,RAW_b_TEI0181_REV01!C:G,4,0),"--"),"---")</f>
        <v>Y1</v>
      </c>
      <c r="X77" t="str">
        <f t="shared" si="13"/>
        <v>---</v>
      </c>
    </row>
    <row r="78" spans="1:24" x14ac:dyDescent="0.25">
      <c r="A78" t="s">
        <v>241</v>
      </c>
      <c r="B78" t="s">
        <v>1837</v>
      </c>
      <c r="C78" t="s">
        <v>354</v>
      </c>
      <c r="D78" t="s">
        <v>270</v>
      </c>
      <c r="E78">
        <v>45</v>
      </c>
      <c r="F78" t="str">
        <f t="shared" si="7"/>
        <v>J3-45</v>
      </c>
      <c r="G78" t="str">
        <f>VLOOKUP(F78,RAW_b_TEI0181_REV01!A:B,2,0)</f>
        <v>B5_P</v>
      </c>
      <c r="H78" t="str">
        <f t="shared" si="8"/>
        <v>B5_P</v>
      </c>
      <c r="I78" t="str">
        <f t="shared" si="9"/>
        <v>--</v>
      </c>
      <c r="J78" t="str">
        <f t="shared" si="10"/>
        <v>--</v>
      </c>
      <c r="K78">
        <f>IFERROR(IF(J78="--",IF(G78=H78,VLOOKUP(G78,RAW_b_TEI0181_REV01!L:N,3,0),SUM(VLOOKUP(H78,RAW_b_TEI0181_REV01!L:N,3,0),VLOOKUP(G78,RAW_b_TEI0181_REV01!L:N,3,0))),"---"),"---")</f>
        <v>24.658100000000001</v>
      </c>
      <c r="L78" t="str">
        <f t="shared" si="11"/>
        <v>J3-45</v>
      </c>
      <c r="M78" t="str">
        <f>IFERROR(IF(
COUNTIF(B2B!H:H,(IF(K78&lt;&gt;"---",IF(INDEX(RAW_b_TEI0181_REV01!B:D,MATCH(H78,RAW_b_TEI0181_REV01!B:B,0),3)=L78,INDEX(
RAW_b_TEI0181_REV01!B:D,MATCH(H78,INDEX(RAW_b_TEI0181_REV01!B:B,MATCH(H78,RAW_b_TEI0181_REV01!B:B,)+1):'RAW_b_TEI0181_REV01'!B11149,)+MATCH(H78,RAW_b_TEI0181_REV01!B:B,),3),INDEX(RAW_b_TEI0181_REV01!B:D,MATCH(H78,RAW_b_TEI0181_REV01!B:B,0),3)),"---")))=1,"---",IF(K78&lt;&gt;"---",IF(INDEX(RAW_b_TEI0181_REV01!B:D,MATCH(H78,RAW_b_TEI0181_REV01!B:B,0),3)=L78,INDEX(
RAW_b_TEI0181_REV01!B:D,MATCH(H78,INDEX(RAW_b_TEI0181_REV01!B:B,MATCH(H78,RAW_b_TEI0181_REV01!B:B,)+1):'RAW_b_TEI0181_REV01'!B11149,)+MATCH(H78,RAW_b_TEI0181_REV01!B:B,),3),INDEX(RAW_b_TEI0181_REV01!B:D,MATCH(H78,RAW_b_TEI0181_REV01!B:B,0),3)),"---")),"---")</f>
        <v>U1-P5</v>
      </c>
      <c r="N78" t="str">
        <f>IFERROR(IF(AND(B78="B2B",J78="--"),L78,IF(
COUNTIF(B2B!H:H,(IF(K78&lt;&gt;"---",IF(INDEX(RAW_b_TEI0181_REV01!B:D,MATCH(H78,RAW_b_TEI0181_REV01!B:B,0),3)=L78,INDEX(
RAW_b_TEI0181_REV01!B:D,MATCH(H78,INDEX(RAW_b_TEI0181_REV01!B:B,MATCH(H78,RAW_b_TEI0181_REV01!B:B,)+1):'RAW_b_TEI0181_REV01'!B11149,)+MATCH(H78,RAW_b_TEI0181_REV01!B:B,),3),INDEX(RAW_b_TEI0181_REV01!B:D,MATCH(H78,RAW_b_TEI0181_REV01!B:B,0),3)),"---")))=0,"---",IF(K78&lt;&gt;"---",IF(INDEX(RAW_b_TEI0181_REV01!B:D,MATCH(H78,RAW_b_TEI0181_REV01!B:B,0),3)=L78,INDEX(
RAW_b_TEI0181_REV01!B:D,MATCH(H78,INDEX(RAW_b_TEI0181_REV01!B:B,MATCH(H78,RAW_b_TEI0181_REV01!B:B,)+1):'RAW_b_TEI0181_REV01'!B11149,)+MATCH(H78,RAW_b_TEI0181_REV01!B:B,),3),INDEX(RAW_b_TEI0181_REV01!B:D,MATCH(H78,RAW_b_TEI0181_REV01!B:B,0),3)),"---"))),"---")</f>
        <v>---</v>
      </c>
      <c r="T78">
        <f>COUNTIF(RAW_b_TEI0181_REV01!B:B,G78)</f>
        <v>2</v>
      </c>
      <c r="U78" t="str">
        <f t="shared" si="12"/>
        <v>CRUVI HS-B5_P</v>
      </c>
      <c r="W78" t="str">
        <f>IF(IF(IFERROR(VLOOKUP(H78,$O$6:$O$50,1,),1)=1,1,0),IFERROR(VLOOKUP($F$2&amp;"-"&amp;H78,RAW_b_TEI0181_REV01!C:G,4,0),"--"),"---")</f>
        <v>P5</v>
      </c>
      <c r="X78" t="str">
        <f t="shared" si="13"/>
        <v>---</v>
      </c>
    </row>
    <row r="79" spans="1:24" x14ac:dyDescent="0.25">
      <c r="A79" t="s">
        <v>242</v>
      </c>
      <c r="B79" t="s">
        <v>1837</v>
      </c>
      <c r="C79" t="s">
        <v>314</v>
      </c>
      <c r="D79" t="s">
        <v>270</v>
      </c>
      <c r="E79">
        <v>46</v>
      </c>
      <c r="F79" t="str">
        <f t="shared" si="7"/>
        <v>J3-46</v>
      </c>
      <c r="G79" t="str">
        <f>VLOOKUP(F79,RAW_b_TEI0181_REV01!A:B,2,0)</f>
        <v>A5_N</v>
      </c>
      <c r="H79" t="str">
        <f t="shared" si="8"/>
        <v>A5_N</v>
      </c>
      <c r="I79" t="str">
        <f t="shared" si="9"/>
        <v>--</v>
      </c>
      <c r="J79" t="str">
        <f t="shared" si="10"/>
        <v>--</v>
      </c>
      <c r="K79">
        <f>IFERROR(IF(J79="--",IF(G79=H79,VLOOKUP(G79,RAW_b_TEI0181_REV01!L:N,3,0),SUM(VLOOKUP(H79,RAW_b_TEI0181_REV01!L:N,3,0),VLOOKUP(G79,RAW_b_TEI0181_REV01!L:N,3,0))),"---"),"---")</f>
        <v>11.339</v>
      </c>
      <c r="L79" t="str">
        <f t="shared" si="11"/>
        <v>J3-46</v>
      </c>
      <c r="M79" t="str">
        <f>IFERROR(IF(
COUNTIF(B2B!H:H,(IF(K79&lt;&gt;"---",IF(INDEX(RAW_b_TEI0181_REV01!B:D,MATCH(H79,RAW_b_TEI0181_REV01!B:B,0),3)=L79,INDEX(
RAW_b_TEI0181_REV01!B:D,MATCH(H79,INDEX(RAW_b_TEI0181_REV01!B:B,MATCH(H79,RAW_b_TEI0181_REV01!B:B,)+1):'RAW_b_TEI0181_REV01'!B11150,)+MATCH(H79,RAW_b_TEI0181_REV01!B:B,),3),INDEX(RAW_b_TEI0181_REV01!B:D,MATCH(H79,RAW_b_TEI0181_REV01!B:B,0),3)),"---")))=1,"---",IF(K79&lt;&gt;"---",IF(INDEX(RAW_b_TEI0181_REV01!B:D,MATCH(H79,RAW_b_TEI0181_REV01!B:B,0),3)=L79,INDEX(
RAW_b_TEI0181_REV01!B:D,MATCH(H79,INDEX(RAW_b_TEI0181_REV01!B:B,MATCH(H79,RAW_b_TEI0181_REV01!B:B,)+1):'RAW_b_TEI0181_REV01'!B11150,)+MATCH(H79,RAW_b_TEI0181_REV01!B:B,),3),INDEX(RAW_b_TEI0181_REV01!B:D,MATCH(H79,RAW_b_TEI0181_REV01!B:B,0),3)),"---")),"---")</f>
        <v>U1-W2</v>
      </c>
      <c r="N79" t="str">
        <f>IFERROR(IF(AND(B79="B2B",J79="--"),L79,IF(
COUNTIF(B2B!H:H,(IF(K79&lt;&gt;"---",IF(INDEX(RAW_b_TEI0181_REV01!B:D,MATCH(H79,RAW_b_TEI0181_REV01!B:B,0),3)=L79,INDEX(
RAW_b_TEI0181_REV01!B:D,MATCH(H79,INDEX(RAW_b_TEI0181_REV01!B:B,MATCH(H79,RAW_b_TEI0181_REV01!B:B,)+1):'RAW_b_TEI0181_REV01'!B11150,)+MATCH(H79,RAW_b_TEI0181_REV01!B:B,),3),INDEX(RAW_b_TEI0181_REV01!B:D,MATCH(H79,RAW_b_TEI0181_REV01!B:B,0),3)),"---")))=0,"---",IF(K79&lt;&gt;"---",IF(INDEX(RAW_b_TEI0181_REV01!B:D,MATCH(H79,RAW_b_TEI0181_REV01!B:B,0),3)=L79,INDEX(
RAW_b_TEI0181_REV01!B:D,MATCH(H79,INDEX(RAW_b_TEI0181_REV01!B:B,MATCH(H79,RAW_b_TEI0181_REV01!B:B,)+1):'RAW_b_TEI0181_REV01'!B11150,)+MATCH(H79,RAW_b_TEI0181_REV01!B:B,),3),INDEX(RAW_b_TEI0181_REV01!B:D,MATCH(H79,RAW_b_TEI0181_REV01!B:B,0),3)),"---"))),"---")</f>
        <v>---</v>
      </c>
      <c r="T79">
        <f>COUNTIF(RAW_b_TEI0181_REV01!B:B,G79)</f>
        <v>2</v>
      </c>
      <c r="U79" t="str">
        <f t="shared" si="12"/>
        <v>CRUVI HS-A5_N</v>
      </c>
      <c r="W79" t="str">
        <f>IF(IF(IFERROR(VLOOKUP(H79,$O$6:$O$50,1,),1)=1,1,0),IFERROR(VLOOKUP($F$2&amp;"-"&amp;H79,RAW_b_TEI0181_REV01!C:G,4,0),"--"),"---")</f>
        <v>W2</v>
      </c>
      <c r="X79" t="str">
        <f t="shared" si="13"/>
        <v>---</v>
      </c>
    </row>
    <row r="80" spans="1:24" x14ac:dyDescent="0.25">
      <c r="A80" t="s">
        <v>243</v>
      </c>
      <c r="B80" t="s">
        <v>1837</v>
      </c>
      <c r="C80" t="s">
        <v>353</v>
      </c>
      <c r="D80" t="s">
        <v>270</v>
      </c>
      <c r="E80">
        <v>47</v>
      </c>
      <c r="F80" t="str">
        <f t="shared" si="7"/>
        <v>J3-47</v>
      </c>
      <c r="G80" t="str">
        <f>VLOOKUP(F80,RAW_b_TEI0181_REV01!A:B,2,0)</f>
        <v>B5_N</v>
      </c>
      <c r="H80" t="str">
        <f t="shared" si="8"/>
        <v>B5_N</v>
      </c>
      <c r="I80" t="str">
        <f t="shared" si="9"/>
        <v>--</v>
      </c>
      <c r="J80" t="str">
        <f t="shared" si="10"/>
        <v>--</v>
      </c>
      <c r="K80">
        <f>IFERROR(IF(J80="--",IF(G80=H80,VLOOKUP(G80,RAW_b_TEI0181_REV01!L:N,3,0),SUM(VLOOKUP(H80,RAW_b_TEI0181_REV01!L:N,3,0),VLOOKUP(G80,RAW_b_TEI0181_REV01!L:N,3,0))),"---"),"---")</f>
        <v>24.5748</v>
      </c>
      <c r="L80" t="str">
        <f t="shared" si="11"/>
        <v>J3-47</v>
      </c>
      <c r="M80" t="str">
        <f>IFERROR(IF(
COUNTIF(B2B!H:H,(IF(K80&lt;&gt;"---",IF(INDEX(RAW_b_TEI0181_REV01!B:D,MATCH(H80,RAW_b_TEI0181_REV01!B:B,0),3)=L80,INDEX(
RAW_b_TEI0181_REV01!B:D,MATCH(H80,INDEX(RAW_b_TEI0181_REV01!B:B,MATCH(H80,RAW_b_TEI0181_REV01!B:B,)+1):'RAW_b_TEI0181_REV01'!B11151,)+MATCH(H80,RAW_b_TEI0181_REV01!B:B,),3),INDEX(RAW_b_TEI0181_REV01!B:D,MATCH(H80,RAW_b_TEI0181_REV01!B:B,0),3)),"---")))=1,"---",IF(K80&lt;&gt;"---",IF(INDEX(RAW_b_TEI0181_REV01!B:D,MATCH(H80,RAW_b_TEI0181_REV01!B:B,0),3)=L80,INDEX(
RAW_b_TEI0181_REV01!B:D,MATCH(H80,INDEX(RAW_b_TEI0181_REV01!B:B,MATCH(H80,RAW_b_TEI0181_REV01!B:B,)+1):'RAW_b_TEI0181_REV01'!B11151,)+MATCH(H80,RAW_b_TEI0181_REV01!B:B,),3),INDEX(RAW_b_TEI0181_REV01!B:D,MATCH(H80,RAW_b_TEI0181_REV01!B:B,0),3)),"---")),"---")</f>
        <v>U1-P4</v>
      </c>
      <c r="N80" t="str">
        <f>IFERROR(IF(AND(B80="B2B",J80="--"),L80,IF(
COUNTIF(B2B!H:H,(IF(K80&lt;&gt;"---",IF(INDEX(RAW_b_TEI0181_REV01!B:D,MATCH(H80,RAW_b_TEI0181_REV01!B:B,0),3)=L80,INDEX(
RAW_b_TEI0181_REV01!B:D,MATCH(H80,INDEX(RAW_b_TEI0181_REV01!B:B,MATCH(H80,RAW_b_TEI0181_REV01!B:B,)+1):'RAW_b_TEI0181_REV01'!B11151,)+MATCH(H80,RAW_b_TEI0181_REV01!B:B,),3),INDEX(RAW_b_TEI0181_REV01!B:D,MATCH(H80,RAW_b_TEI0181_REV01!B:B,0),3)),"---")))=0,"---",IF(K80&lt;&gt;"---",IF(INDEX(RAW_b_TEI0181_REV01!B:D,MATCH(H80,RAW_b_TEI0181_REV01!B:B,0),3)=L80,INDEX(
RAW_b_TEI0181_REV01!B:D,MATCH(H80,INDEX(RAW_b_TEI0181_REV01!B:B,MATCH(H80,RAW_b_TEI0181_REV01!B:B,)+1):'RAW_b_TEI0181_REV01'!B11151,)+MATCH(H80,RAW_b_TEI0181_REV01!B:B,),3),INDEX(RAW_b_TEI0181_REV01!B:D,MATCH(H80,RAW_b_TEI0181_REV01!B:B,0),3)),"---"))),"---")</f>
        <v>---</v>
      </c>
      <c r="T80">
        <f>COUNTIF(RAW_b_TEI0181_REV01!B:B,G80)</f>
        <v>2</v>
      </c>
      <c r="U80" t="str">
        <f t="shared" si="12"/>
        <v>CRUVI HS-B5_N</v>
      </c>
      <c r="W80" t="str">
        <f>IF(IF(IFERROR(VLOOKUP(H80,$O$6:$O$50,1,),1)=1,1,0),IFERROR(VLOOKUP($F$2&amp;"-"&amp;H80,RAW_b_TEI0181_REV01!C:G,4,0),"--"),"---")</f>
        <v>P4</v>
      </c>
      <c r="X80" t="str">
        <f t="shared" si="13"/>
        <v>---</v>
      </c>
    </row>
    <row r="81" spans="1:24" x14ac:dyDescent="0.25">
      <c r="A81" t="s">
        <v>244</v>
      </c>
      <c r="B81" t="s">
        <v>1837</v>
      </c>
      <c r="C81" t="s">
        <v>325</v>
      </c>
      <c r="D81" t="s">
        <v>270</v>
      </c>
      <c r="E81">
        <v>48</v>
      </c>
      <c r="F81" t="str">
        <f t="shared" si="7"/>
        <v>J3-48</v>
      </c>
      <c r="G81" t="str">
        <f>VLOOKUP(F81,RAW_b_TEI0181_REV01!A:B,2,0)</f>
        <v>GND</v>
      </c>
      <c r="H81" t="str">
        <f t="shared" si="8"/>
        <v>GND</v>
      </c>
      <c r="I81" t="str">
        <f t="shared" si="9"/>
        <v>--</v>
      </c>
      <c r="J81" t="str">
        <f t="shared" si="10"/>
        <v>---</v>
      </c>
      <c r="K81" t="str">
        <f>IFERROR(IF(J81="--",IF(G81=H81,VLOOKUP(G81,RAW_b_TEI0181_REV01!L:N,3,0),SUM(VLOOKUP(H81,RAW_b_TEI0181_REV01!L:N,3,0),VLOOKUP(G81,RAW_b_TEI0181_REV01!L:N,3,0))),"---"),"---")</f>
        <v>---</v>
      </c>
      <c r="L81" t="str">
        <f t="shared" si="11"/>
        <v>J3-48</v>
      </c>
      <c r="M81" t="str">
        <f>IFERROR(IF(
COUNTIF(B2B!H:H,(IF(K81&lt;&gt;"---",IF(INDEX(RAW_b_TEI0181_REV01!B:D,MATCH(H81,RAW_b_TEI0181_REV01!B:B,0),3)=L81,INDEX(
RAW_b_TEI0181_REV01!B:D,MATCH(H81,INDEX(RAW_b_TEI0181_REV01!B:B,MATCH(H81,RAW_b_TEI0181_REV01!B:B,)+1):'RAW_b_TEI0181_REV01'!B11152,)+MATCH(H81,RAW_b_TEI0181_REV01!B:B,),3),INDEX(RAW_b_TEI0181_REV01!B:D,MATCH(H81,RAW_b_TEI0181_REV01!B:B,0),3)),"---")))=1,"---",IF(K81&lt;&gt;"---",IF(INDEX(RAW_b_TEI0181_REV01!B:D,MATCH(H81,RAW_b_TEI0181_REV01!B:B,0),3)=L81,INDEX(
RAW_b_TEI0181_REV01!B:D,MATCH(H81,INDEX(RAW_b_TEI0181_REV01!B:B,MATCH(H81,RAW_b_TEI0181_REV01!B:B,)+1):'RAW_b_TEI0181_REV01'!B11152,)+MATCH(H81,RAW_b_TEI0181_REV01!B:B,),3),INDEX(RAW_b_TEI0181_REV01!B:D,MATCH(H81,RAW_b_TEI0181_REV01!B:B,0),3)),"---")),"---")</f>
        <v>---</v>
      </c>
      <c r="N81" t="str">
        <f>IFERROR(IF(AND(B81="B2B",J81="--"),L81,IF(
COUNTIF(B2B!H:H,(IF(K81&lt;&gt;"---",IF(INDEX(RAW_b_TEI0181_REV01!B:D,MATCH(H81,RAW_b_TEI0181_REV01!B:B,0),3)=L81,INDEX(
RAW_b_TEI0181_REV01!B:D,MATCH(H81,INDEX(RAW_b_TEI0181_REV01!B:B,MATCH(H81,RAW_b_TEI0181_REV01!B:B,)+1):'RAW_b_TEI0181_REV01'!B11152,)+MATCH(H81,RAW_b_TEI0181_REV01!B:B,),3),INDEX(RAW_b_TEI0181_REV01!B:D,MATCH(H81,RAW_b_TEI0181_REV01!B:B,0),3)),"---")))=0,"---",IF(K81&lt;&gt;"---",IF(INDEX(RAW_b_TEI0181_REV01!B:D,MATCH(H81,RAW_b_TEI0181_REV01!B:B,0),3)=L81,INDEX(
RAW_b_TEI0181_REV01!B:D,MATCH(H81,INDEX(RAW_b_TEI0181_REV01!B:B,MATCH(H81,RAW_b_TEI0181_REV01!B:B,)+1):'RAW_b_TEI0181_REV01'!B11152,)+MATCH(H81,RAW_b_TEI0181_REV01!B:B,),3),INDEX(RAW_b_TEI0181_REV01!B:D,MATCH(H81,RAW_b_TEI0181_REV01!B:B,0),3)),"---"))),"---")</f>
        <v>---</v>
      </c>
      <c r="T81">
        <f>COUNTIF(RAW_b_TEI0181_REV01!B:B,G81)</f>
        <v>591</v>
      </c>
      <c r="U81" t="str">
        <f t="shared" si="12"/>
        <v>CRUVI HS-GND</v>
      </c>
      <c r="W81" t="str">
        <f>IF(IF(IFERROR(VLOOKUP(H81,$O$6:$O$50,1,),1)=1,1,0),IFERROR(VLOOKUP($F$2&amp;"-"&amp;H81,RAW_b_TEI0181_REV01!C:G,4,0),"--"),"---")</f>
        <v>---</v>
      </c>
      <c r="X81" t="str">
        <f t="shared" si="13"/>
        <v>---</v>
      </c>
    </row>
    <row r="82" spans="1:24" x14ac:dyDescent="0.25">
      <c r="A82" t="s">
        <v>245</v>
      </c>
      <c r="B82" t="s">
        <v>1837</v>
      </c>
      <c r="C82" t="s">
        <v>325</v>
      </c>
      <c r="D82" t="s">
        <v>270</v>
      </c>
      <c r="E82">
        <v>49</v>
      </c>
      <c r="F82" t="str">
        <f t="shared" si="7"/>
        <v>J3-49</v>
      </c>
      <c r="G82" t="str">
        <f>VLOOKUP(F82,RAW_b_TEI0181_REV01!A:B,2,0)</f>
        <v>GND</v>
      </c>
      <c r="H82" t="str">
        <f t="shared" si="8"/>
        <v>GND</v>
      </c>
      <c r="I82" t="str">
        <f t="shared" si="9"/>
        <v>--</v>
      </c>
      <c r="J82" t="str">
        <f t="shared" si="10"/>
        <v>---</v>
      </c>
      <c r="K82" t="str">
        <f>IFERROR(IF(J82="--",IF(G82=H82,VLOOKUP(G82,RAW_b_TEI0181_REV01!L:N,3,0),SUM(VLOOKUP(H82,RAW_b_TEI0181_REV01!L:N,3,0),VLOOKUP(G82,RAW_b_TEI0181_REV01!L:N,3,0))),"---"),"---")</f>
        <v>---</v>
      </c>
      <c r="L82" t="str">
        <f t="shared" si="11"/>
        <v>J3-49</v>
      </c>
      <c r="M82" t="str">
        <f>IFERROR(IF(
COUNTIF(B2B!H:H,(IF(K82&lt;&gt;"---",IF(INDEX(RAW_b_TEI0181_REV01!B:D,MATCH(H82,RAW_b_TEI0181_REV01!B:B,0),3)=L82,INDEX(
RAW_b_TEI0181_REV01!B:D,MATCH(H82,INDEX(RAW_b_TEI0181_REV01!B:B,MATCH(H82,RAW_b_TEI0181_REV01!B:B,)+1):'RAW_b_TEI0181_REV01'!B11153,)+MATCH(H82,RAW_b_TEI0181_REV01!B:B,),3),INDEX(RAW_b_TEI0181_REV01!B:D,MATCH(H82,RAW_b_TEI0181_REV01!B:B,0),3)),"---")))=1,"---",IF(K82&lt;&gt;"---",IF(INDEX(RAW_b_TEI0181_REV01!B:D,MATCH(H82,RAW_b_TEI0181_REV01!B:B,0),3)=L82,INDEX(
RAW_b_TEI0181_REV01!B:D,MATCH(H82,INDEX(RAW_b_TEI0181_REV01!B:B,MATCH(H82,RAW_b_TEI0181_REV01!B:B,)+1):'RAW_b_TEI0181_REV01'!B11153,)+MATCH(H82,RAW_b_TEI0181_REV01!B:B,),3),INDEX(RAW_b_TEI0181_REV01!B:D,MATCH(H82,RAW_b_TEI0181_REV01!B:B,0),3)),"---")),"---")</f>
        <v>---</v>
      </c>
      <c r="N82" t="str">
        <f>IFERROR(IF(AND(B82="B2B",J82="--"),L82,IF(
COUNTIF(B2B!H:H,(IF(K82&lt;&gt;"---",IF(INDEX(RAW_b_TEI0181_REV01!B:D,MATCH(H82,RAW_b_TEI0181_REV01!B:B,0),3)=L82,INDEX(
RAW_b_TEI0181_REV01!B:D,MATCH(H82,INDEX(RAW_b_TEI0181_REV01!B:B,MATCH(H82,RAW_b_TEI0181_REV01!B:B,)+1):'RAW_b_TEI0181_REV01'!B11153,)+MATCH(H82,RAW_b_TEI0181_REV01!B:B,),3),INDEX(RAW_b_TEI0181_REV01!B:D,MATCH(H82,RAW_b_TEI0181_REV01!B:B,0),3)),"---")))=0,"---",IF(K82&lt;&gt;"---",IF(INDEX(RAW_b_TEI0181_REV01!B:D,MATCH(H82,RAW_b_TEI0181_REV01!B:B,0),3)=L82,INDEX(
RAW_b_TEI0181_REV01!B:D,MATCH(H82,INDEX(RAW_b_TEI0181_REV01!B:B,MATCH(H82,RAW_b_TEI0181_REV01!B:B,)+1):'RAW_b_TEI0181_REV01'!B11153,)+MATCH(H82,RAW_b_TEI0181_REV01!B:B,),3),INDEX(RAW_b_TEI0181_REV01!B:D,MATCH(H82,RAW_b_TEI0181_REV01!B:B,0),3)),"---"))),"---")</f>
        <v>---</v>
      </c>
      <c r="T82">
        <f>COUNTIF(RAW_b_TEI0181_REV01!B:B,G82)</f>
        <v>591</v>
      </c>
      <c r="U82" t="str">
        <f t="shared" si="12"/>
        <v>CRUVI HS-GND</v>
      </c>
      <c r="W82" t="str">
        <f>IF(IF(IFERROR(VLOOKUP(H82,$O$6:$O$50,1,),1)=1,1,0),IFERROR(VLOOKUP($F$2&amp;"-"&amp;H82,RAW_b_TEI0181_REV01!C:G,4,0),"--"),"---")</f>
        <v>---</v>
      </c>
      <c r="X82" t="str">
        <f t="shared" si="13"/>
        <v>---</v>
      </c>
    </row>
    <row r="83" spans="1:24" x14ac:dyDescent="0.25">
      <c r="A83" t="s">
        <v>246</v>
      </c>
      <c r="B83" t="s">
        <v>1837</v>
      </c>
      <c r="C83" t="s">
        <v>375</v>
      </c>
      <c r="D83" t="s">
        <v>270</v>
      </c>
      <c r="E83">
        <v>50</v>
      </c>
      <c r="F83" t="str">
        <f t="shared" si="7"/>
        <v>J3-50</v>
      </c>
      <c r="G83" t="str">
        <f>VLOOKUP(F83,RAW_b_TEI0181_REV01!A:B,2,0)</f>
        <v>NetJ3_50</v>
      </c>
      <c r="H83" t="str">
        <f t="shared" si="8"/>
        <v>NetJ3_50</v>
      </c>
      <c r="I83" t="str">
        <f t="shared" si="9"/>
        <v>--</v>
      </c>
      <c r="J83" t="str">
        <f t="shared" si="10"/>
        <v>--</v>
      </c>
      <c r="K83" t="str">
        <f>IFERROR(IF(J83="--",IF(G83=H83,VLOOKUP(G83,RAW_b_TEI0181_REV01!L:N,3,0),SUM(VLOOKUP(H83,RAW_b_TEI0181_REV01!L:N,3,0),VLOOKUP(G83,RAW_b_TEI0181_REV01!L:N,3,0))),"---"),"---")</f>
        <v>---</v>
      </c>
      <c r="L83" t="str">
        <f t="shared" si="11"/>
        <v>J3-50</v>
      </c>
      <c r="M83" t="str">
        <f>IFERROR(IF(
COUNTIF(B2B!H:H,(IF(K83&lt;&gt;"---",IF(INDEX(RAW_b_TEI0181_REV01!B:D,MATCH(H83,RAW_b_TEI0181_REV01!B:B,0),3)=L83,INDEX(
RAW_b_TEI0181_REV01!B:D,MATCH(H83,INDEX(RAW_b_TEI0181_REV01!B:B,MATCH(H83,RAW_b_TEI0181_REV01!B:B,)+1):'RAW_b_TEI0181_REV01'!B11154,)+MATCH(H83,RAW_b_TEI0181_REV01!B:B,),3),INDEX(RAW_b_TEI0181_REV01!B:D,MATCH(H83,RAW_b_TEI0181_REV01!B:B,0),3)),"---")))=1,"---",IF(K83&lt;&gt;"---",IF(INDEX(RAW_b_TEI0181_REV01!B:D,MATCH(H83,RAW_b_TEI0181_REV01!B:B,0),3)=L83,INDEX(
RAW_b_TEI0181_REV01!B:D,MATCH(H83,INDEX(RAW_b_TEI0181_REV01!B:B,MATCH(H83,RAW_b_TEI0181_REV01!B:B,)+1):'RAW_b_TEI0181_REV01'!B11154,)+MATCH(H83,RAW_b_TEI0181_REV01!B:B,),3),INDEX(RAW_b_TEI0181_REV01!B:D,MATCH(H83,RAW_b_TEI0181_REV01!B:B,0),3)),"---")),"---")</f>
        <v>---</v>
      </c>
      <c r="N83" t="str">
        <f>IFERROR(IF(AND(B83="B2B",J83="--"),L83,IF(
COUNTIF(B2B!H:H,(IF(K83&lt;&gt;"---",IF(INDEX(RAW_b_TEI0181_REV01!B:D,MATCH(H83,RAW_b_TEI0181_REV01!B:B,0),3)=L83,INDEX(
RAW_b_TEI0181_REV01!B:D,MATCH(H83,INDEX(RAW_b_TEI0181_REV01!B:B,MATCH(H83,RAW_b_TEI0181_REV01!B:B,)+1):'RAW_b_TEI0181_REV01'!B11154,)+MATCH(H83,RAW_b_TEI0181_REV01!B:B,),3),INDEX(RAW_b_TEI0181_REV01!B:D,MATCH(H83,RAW_b_TEI0181_REV01!B:B,0),3)),"---")))=0,"---",IF(K83&lt;&gt;"---",IF(INDEX(RAW_b_TEI0181_REV01!B:D,MATCH(H83,RAW_b_TEI0181_REV01!B:B,0),3)=L83,INDEX(
RAW_b_TEI0181_REV01!B:D,MATCH(H83,INDEX(RAW_b_TEI0181_REV01!B:B,MATCH(H83,RAW_b_TEI0181_REV01!B:B,)+1):'RAW_b_TEI0181_REV01'!B11154,)+MATCH(H83,RAW_b_TEI0181_REV01!B:B,),3),INDEX(RAW_b_TEI0181_REV01!B:D,MATCH(H83,RAW_b_TEI0181_REV01!B:B,0),3)),"---"))),"---")</f>
        <v>---</v>
      </c>
      <c r="T83">
        <f>COUNTIF(RAW_b_TEI0181_REV01!B:B,G83)</f>
        <v>1</v>
      </c>
      <c r="U83" t="str">
        <f t="shared" si="12"/>
        <v>CRUVI HS-NetJ3_50</v>
      </c>
      <c r="W83" t="str">
        <f>IF(IF(IFERROR(VLOOKUP(H83,$O$6:$O$50,1,),1)=1,1,0),IFERROR(VLOOKUP($F$2&amp;"-"&amp;H83,RAW_b_TEI0181_REV01!C:G,4,0),"--"),"---")</f>
        <v>--</v>
      </c>
      <c r="X83" t="str">
        <f t="shared" si="13"/>
        <v>---</v>
      </c>
    </row>
    <row r="84" spans="1:24" x14ac:dyDescent="0.25">
      <c r="A84" t="s">
        <v>247</v>
      </c>
      <c r="B84" t="s">
        <v>1837</v>
      </c>
      <c r="C84" t="s">
        <v>377</v>
      </c>
      <c r="D84" t="s">
        <v>270</v>
      </c>
      <c r="E84">
        <v>51</v>
      </c>
      <c r="F84" t="str">
        <f t="shared" si="7"/>
        <v>J3-51</v>
      </c>
      <c r="G84" t="str">
        <f>VLOOKUP(F84,RAW_b_TEI0181_REV01!A:B,2,0)</f>
        <v>SDI</v>
      </c>
      <c r="H84" t="str">
        <f t="shared" si="8"/>
        <v>SDI</v>
      </c>
      <c r="I84" t="str">
        <f t="shared" si="9"/>
        <v>--</v>
      </c>
      <c r="J84" t="str">
        <f t="shared" si="10"/>
        <v>--</v>
      </c>
      <c r="K84">
        <f>IFERROR(IF(J84="--",IF(G84=H84,VLOOKUP(G84,RAW_b_TEI0181_REV01!L:N,3,0),SUM(VLOOKUP(H84,RAW_b_TEI0181_REV01!L:N,3,0),VLOOKUP(G84,RAW_b_TEI0181_REV01!L:N,3,0))),"---"),"---")</f>
        <v>0</v>
      </c>
      <c r="L84" t="str">
        <f t="shared" si="11"/>
        <v>J3-51</v>
      </c>
      <c r="M84" t="str">
        <f>IFERROR(IF(
COUNTIF(B2B!H:H,(IF(K84&lt;&gt;"---",IF(INDEX(RAW_b_TEI0181_REV01!B:D,MATCH(H84,RAW_b_TEI0181_REV01!B:B,0),3)=L84,INDEX(
RAW_b_TEI0181_REV01!B:D,MATCH(H84,INDEX(RAW_b_TEI0181_REV01!B:B,MATCH(H84,RAW_b_TEI0181_REV01!B:B,)+1):'RAW_b_TEI0181_REV01'!B11155,)+MATCH(H84,RAW_b_TEI0181_REV01!B:B,),3),INDEX(RAW_b_TEI0181_REV01!B:D,MATCH(H84,RAW_b_TEI0181_REV01!B:B,0),3)),"---")))=1,"---",IF(K84&lt;&gt;"---",IF(INDEX(RAW_b_TEI0181_REV01!B:D,MATCH(H84,RAW_b_TEI0181_REV01!B:B,0),3)=L84,INDEX(
RAW_b_TEI0181_REV01!B:D,MATCH(H84,INDEX(RAW_b_TEI0181_REV01!B:B,MATCH(H84,RAW_b_TEI0181_REV01!B:B,)+1):'RAW_b_TEI0181_REV01'!B11155,)+MATCH(H84,RAW_b_TEI0181_REV01!B:B,),3),INDEX(RAW_b_TEI0181_REV01!B:D,MATCH(H84,RAW_b_TEI0181_REV01!B:B,0),3)),"---")),"---")</f>
        <v>---</v>
      </c>
      <c r="N84" t="str">
        <f>IFERROR(IF(AND(B84="B2B",J84="--"),L84,IF(
COUNTIF(B2B!H:H,(IF(K84&lt;&gt;"---",IF(INDEX(RAW_b_TEI0181_REV01!B:D,MATCH(H84,RAW_b_TEI0181_REV01!B:B,0),3)=L84,INDEX(
RAW_b_TEI0181_REV01!B:D,MATCH(H84,INDEX(RAW_b_TEI0181_REV01!B:B,MATCH(H84,RAW_b_TEI0181_REV01!B:B,)+1):'RAW_b_TEI0181_REV01'!B11155,)+MATCH(H84,RAW_b_TEI0181_REV01!B:B,),3),INDEX(RAW_b_TEI0181_REV01!B:D,MATCH(H84,RAW_b_TEI0181_REV01!B:B,0),3)),"---")))=0,"---",IF(K84&lt;&gt;"---",IF(INDEX(RAW_b_TEI0181_REV01!B:D,MATCH(H84,RAW_b_TEI0181_REV01!B:B,0),3)=L84,INDEX(
RAW_b_TEI0181_REV01!B:D,MATCH(H84,INDEX(RAW_b_TEI0181_REV01!B:B,MATCH(H84,RAW_b_TEI0181_REV01!B:B,)+1):'RAW_b_TEI0181_REV01'!B11155,)+MATCH(H84,RAW_b_TEI0181_REV01!B:B,),3),INDEX(RAW_b_TEI0181_REV01!B:D,MATCH(H84,RAW_b_TEI0181_REV01!B:B,0),3)),"---"))),"---")</f>
        <v>---</v>
      </c>
      <c r="T84">
        <f>COUNTIF(RAW_b_TEI0181_REV01!B:B,G84)</f>
        <v>1</v>
      </c>
      <c r="U84" t="str">
        <f t="shared" si="12"/>
        <v>CRUVI HS-SDI</v>
      </c>
      <c r="W84" t="str">
        <f>IF(IF(IFERROR(VLOOKUP(H84,$O$6:$O$50,1,),1)=1,1,0),IFERROR(VLOOKUP($F$2&amp;"-"&amp;H84,RAW_b_TEI0181_REV01!C:G,4,0),"--"),"---")</f>
        <v>--</v>
      </c>
      <c r="X84" t="str">
        <f t="shared" si="13"/>
        <v>---</v>
      </c>
    </row>
    <row r="85" spans="1:24" x14ac:dyDescent="0.25">
      <c r="A85" t="s">
        <v>248</v>
      </c>
      <c r="B85" t="s">
        <v>1837</v>
      </c>
      <c r="C85" t="s">
        <v>379</v>
      </c>
      <c r="D85" t="s">
        <v>270</v>
      </c>
      <c r="E85">
        <v>52</v>
      </c>
      <c r="F85" t="str">
        <f t="shared" si="7"/>
        <v>J3-52</v>
      </c>
      <c r="G85" t="str">
        <f>VLOOKUP(F85,RAW_b_TEI0181_REV01!A:B,2,0)</f>
        <v>NetJ3_52</v>
      </c>
      <c r="H85" t="str">
        <f t="shared" si="8"/>
        <v>NetJ3_52</v>
      </c>
      <c r="I85" t="str">
        <f t="shared" si="9"/>
        <v>--</v>
      </c>
      <c r="J85" t="str">
        <f t="shared" si="10"/>
        <v>--</v>
      </c>
      <c r="K85" t="str">
        <f>IFERROR(IF(J85="--",IF(G85=H85,VLOOKUP(G85,RAW_b_TEI0181_REV01!L:N,3,0),SUM(VLOOKUP(H85,RAW_b_TEI0181_REV01!L:N,3,0),VLOOKUP(G85,RAW_b_TEI0181_REV01!L:N,3,0))),"---"),"---")</f>
        <v>---</v>
      </c>
      <c r="L85" t="str">
        <f t="shared" si="11"/>
        <v>J3-52</v>
      </c>
      <c r="M85" t="str">
        <f>IFERROR(IF(
COUNTIF(B2B!H:H,(IF(K85&lt;&gt;"---",IF(INDEX(RAW_b_TEI0181_REV01!B:D,MATCH(H85,RAW_b_TEI0181_REV01!B:B,0),3)=L85,INDEX(
RAW_b_TEI0181_REV01!B:D,MATCH(H85,INDEX(RAW_b_TEI0181_REV01!B:B,MATCH(H85,RAW_b_TEI0181_REV01!B:B,)+1):'RAW_b_TEI0181_REV01'!B11156,)+MATCH(H85,RAW_b_TEI0181_REV01!B:B,),3),INDEX(RAW_b_TEI0181_REV01!B:D,MATCH(H85,RAW_b_TEI0181_REV01!B:B,0),3)),"---")))=1,"---",IF(K85&lt;&gt;"---",IF(INDEX(RAW_b_TEI0181_REV01!B:D,MATCH(H85,RAW_b_TEI0181_REV01!B:B,0),3)=L85,INDEX(
RAW_b_TEI0181_REV01!B:D,MATCH(H85,INDEX(RAW_b_TEI0181_REV01!B:B,MATCH(H85,RAW_b_TEI0181_REV01!B:B,)+1):'RAW_b_TEI0181_REV01'!B11156,)+MATCH(H85,RAW_b_TEI0181_REV01!B:B,),3),INDEX(RAW_b_TEI0181_REV01!B:D,MATCH(H85,RAW_b_TEI0181_REV01!B:B,0),3)),"---")),"---")</f>
        <v>---</v>
      </c>
      <c r="N85" t="str">
        <f>IFERROR(IF(AND(B85="B2B",J85="--"),L85,IF(
COUNTIF(B2B!H:H,(IF(K85&lt;&gt;"---",IF(INDEX(RAW_b_TEI0181_REV01!B:D,MATCH(H85,RAW_b_TEI0181_REV01!B:B,0),3)=L85,INDEX(
RAW_b_TEI0181_REV01!B:D,MATCH(H85,INDEX(RAW_b_TEI0181_REV01!B:B,MATCH(H85,RAW_b_TEI0181_REV01!B:B,)+1):'RAW_b_TEI0181_REV01'!B11156,)+MATCH(H85,RAW_b_TEI0181_REV01!B:B,),3),INDEX(RAW_b_TEI0181_REV01!B:D,MATCH(H85,RAW_b_TEI0181_REV01!B:B,0),3)),"---")))=0,"---",IF(K85&lt;&gt;"---",IF(INDEX(RAW_b_TEI0181_REV01!B:D,MATCH(H85,RAW_b_TEI0181_REV01!B:B,0),3)=L85,INDEX(
RAW_b_TEI0181_REV01!B:D,MATCH(H85,INDEX(RAW_b_TEI0181_REV01!B:B,MATCH(H85,RAW_b_TEI0181_REV01!B:B,)+1):'RAW_b_TEI0181_REV01'!B11156,)+MATCH(H85,RAW_b_TEI0181_REV01!B:B,),3),INDEX(RAW_b_TEI0181_REV01!B:D,MATCH(H85,RAW_b_TEI0181_REV01!B:B,0),3)),"---"))),"---")</f>
        <v>---</v>
      </c>
      <c r="T85">
        <f>COUNTIF(RAW_b_TEI0181_REV01!B:B,G85)</f>
        <v>1</v>
      </c>
      <c r="U85" t="str">
        <f t="shared" si="12"/>
        <v>CRUVI HS-NetJ3_52</v>
      </c>
      <c r="W85" t="str">
        <f>IF(IF(IFERROR(VLOOKUP(H85,$O$6:$O$50,1,),1)=1,1,0),IFERROR(VLOOKUP($F$2&amp;"-"&amp;H85,RAW_b_TEI0181_REV01!C:G,4,0),"--"),"---")</f>
        <v>--</v>
      </c>
      <c r="X85" t="str">
        <f t="shared" si="13"/>
        <v>---</v>
      </c>
    </row>
    <row r="86" spans="1:24" x14ac:dyDescent="0.25">
      <c r="A86" t="s">
        <v>249</v>
      </c>
      <c r="B86" t="s">
        <v>1837</v>
      </c>
      <c r="C86" t="s">
        <v>381</v>
      </c>
      <c r="D86" t="s">
        <v>270</v>
      </c>
      <c r="E86">
        <v>53</v>
      </c>
      <c r="F86" t="str">
        <f t="shared" si="7"/>
        <v>J3-53</v>
      </c>
      <c r="G86" t="str">
        <f>VLOOKUP(F86,RAW_b_TEI0181_REV01!A:B,2,0)</f>
        <v>SDO</v>
      </c>
      <c r="H86" t="str">
        <f t="shared" si="8"/>
        <v>SDO</v>
      </c>
      <c r="I86" t="str">
        <f t="shared" si="9"/>
        <v>--</v>
      </c>
      <c r="J86" t="str">
        <f t="shared" si="10"/>
        <v>--</v>
      </c>
      <c r="K86">
        <f>IFERROR(IF(J86="--",IF(G86=H86,VLOOKUP(G86,RAW_b_TEI0181_REV01!L:N,3,0),SUM(VLOOKUP(H86,RAW_b_TEI0181_REV01!L:N,3,0),VLOOKUP(G86,RAW_b_TEI0181_REV01!L:N,3,0))),"---"),"---")</f>
        <v>0</v>
      </c>
      <c r="L86" t="str">
        <f t="shared" si="11"/>
        <v>J3-53</v>
      </c>
      <c r="M86" t="str">
        <f>IFERROR(IF(
COUNTIF(B2B!H:H,(IF(K86&lt;&gt;"---",IF(INDEX(RAW_b_TEI0181_REV01!B:D,MATCH(H86,RAW_b_TEI0181_REV01!B:B,0),3)=L86,INDEX(
RAW_b_TEI0181_REV01!B:D,MATCH(H86,INDEX(RAW_b_TEI0181_REV01!B:B,MATCH(H86,RAW_b_TEI0181_REV01!B:B,)+1):'RAW_b_TEI0181_REV01'!B11157,)+MATCH(H86,RAW_b_TEI0181_REV01!B:B,),3),INDEX(RAW_b_TEI0181_REV01!B:D,MATCH(H86,RAW_b_TEI0181_REV01!B:B,0),3)),"---")))=1,"---",IF(K86&lt;&gt;"---",IF(INDEX(RAW_b_TEI0181_REV01!B:D,MATCH(H86,RAW_b_TEI0181_REV01!B:B,0),3)=L86,INDEX(
RAW_b_TEI0181_REV01!B:D,MATCH(H86,INDEX(RAW_b_TEI0181_REV01!B:B,MATCH(H86,RAW_b_TEI0181_REV01!B:B,)+1):'RAW_b_TEI0181_REV01'!B11157,)+MATCH(H86,RAW_b_TEI0181_REV01!B:B,),3),INDEX(RAW_b_TEI0181_REV01!B:D,MATCH(H86,RAW_b_TEI0181_REV01!B:B,0),3)),"---")),"---")</f>
        <v>---</v>
      </c>
      <c r="N86" t="str">
        <f>IFERROR(IF(AND(B86="B2B",J86="--"),L86,IF(
COUNTIF(B2B!H:H,(IF(K86&lt;&gt;"---",IF(INDEX(RAW_b_TEI0181_REV01!B:D,MATCH(H86,RAW_b_TEI0181_REV01!B:B,0),3)=L86,INDEX(
RAW_b_TEI0181_REV01!B:D,MATCH(H86,INDEX(RAW_b_TEI0181_REV01!B:B,MATCH(H86,RAW_b_TEI0181_REV01!B:B,)+1):'RAW_b_TEI0181_REV01'!B11157,)+MATCH(H86,RAW_b_TEI0181_REV01!B:B,),3),INDEX(RAW_b_TEI0181_REV01!B:D,MATCH(H86,RAW_b_TEI0181_REV01!B:B,0),3)),"---")))=0,"---",IF(K86&lt;&gt;"---",IF(INDEX(RAW_b_TEI0181_REV01!B:D,MATCH(H86,RAW_b_TEI0181_REV01!B:B,0),3)=L86,INDEX(
RAW_b_TEI0181_REV01!B:D,MATCH(H86,INDEX(RAW_b_TEI0181_REV01!B:B,MATCH(H86,RAW_b_TEI0181_REV01!B:B,)+1):'RAW_b_TEI0181_REV01'!B11157,)+MATCH(H86,RAW_b_TEI0181_REV01!B:B,),3),INDEX(RAW_b_TEI0181_REV01!B:D,MATCH(H86,RAW_b_TEI0181_REV01!B:B,0),3)),"---"))),"---")</f>
        <v>---</v>
      </c>
      <c r="T86">
        <f>COUNTIF(RAW_b_TEI0181_REV01!B:B,G86)</f>
        <v>1</v>
      </c>
      <c r="U86" t="str">
        <f t="shared" si="12"/>
        <v>CRUVI HS-SDO</v>
      </c>
      <c r="W86" t="str">
        <f>IF(IF(IFERROR(VLOOKUP(H86,$O$6:$O$50,1,),1)=1,1,0),IFERROR(VLOOKUP($F$2&amp;"-"&amp;H86,RAW_b_TEI0181_REV01!C:G,4,0),"--"),"---")</f>
        <v>--</v>
      </c>
      <c r="X86" t="str">
        <f t="shared" si="13"/>
        <v>---</v>
      </c>
    </row>
    <row r="87" spans="1:24" x14ac:dyDescent="0.25">
      <c r="A87" t="s">
        <v>250</v>
      </c>
      <c r="B87" t="s">
        <v>1837</v>
      </c>
      <c r="C87" t="s">
        <v>325</v>
      </c>
      <c r="D87" t="s">
        <v>270</v>
      </c>
      <c r="E87">
        <v>54</v>
      </c>
      <c r="F87" t="str">
        <f t="shared" si="7"/>
        <v>J3-54</v>
      </c>
      <c r="G87" t="str">
        <f>VLOOKUP(F87,RAW_b_TEI0181_REV01!A:B,2,0)</f>
        <v>GND</v>
      </c>
      <c r="H87" t="str">
        <f t="shared" si="8"/>
        <v>GND</v>
      </c>
      <c r="I87" t="str">
        <f t="shared" si="9"/>
        <v>--</v>
      </c>
      <c r="J87" t="str">
        <f t="shared" si="10"/>
        <v>---</v>
      </c>
      <c r="K87" t="str">
        <f>IFERROR(IF(J87="--",IF(G87=H87,VLOOKUP(G87,RAW_b_TEI0181_REV01!L:N,3,0),SUM(VLOOKUP(H87,RAW_b_TEI0181_REV01!L:N,3,0),VLOOKUP(G87,RAW_b_TEI0181_REV01!L:N,3,0))),"---"),"---")</f>
        <v>---</v>
      </c>
      <c r="L87" t="str">
        <f t="shared" si="11"/>
        <v>J3-54</v>
      </c>
      <c r="M87" t="str">
        <f>IFERROR(IF(
COUNTIF(B2B!H:H,(IF(K87&lt;&gt;"---",IF(INDEX(RAW_b_TEI0181_REV01!B:D,MATCH(H87,RAW_b_TEI0181_REV01!B:B,0),3)=L87,INDEX(
RAW_b_TEI0181_REV01!B:D,MATCH(H87,INDEX(RAW_b_TEI0181_REV01!B:B,MATCH(H87,RAW_b_TEI0181_REV01!B:B,)+1):'RAW_b_TEI0181_REV01'!B11158,)+MATCH(H87,RAW_b_TEI0181_REV01!B:B,),3),INDEX(RAW_b_TEI0181_REV01!B:D,MATCH(H87,RAW_b_TEI0181_REV01!B:B,0),3)),"---")))=1,"---",IF(K87&lt;&gt;"---",IF(INDEX(RAW_b_TEI0181_REV01!B:D,MATCH(H87,RAW_b_TEI0181_REV01!B:B,0),3)=L87,INDEX(
RAW_b_TEI0181_REV01!B:D,MATCH(H87,INDEX(RAW_b_TEI0181_REV01!B:B,MATCH(H87,RAW_b_TEI0181_REV01!B:B,)+1):'RAW_b_TEI0181_REV01'!B11158,)+MATCH(H87,RAW_b_TEI0181_REV01!B:B,),3),INDEX(RAW_b_TEI0181_REV01!B:D,MATCH(H87,RAW_b_TEI0181_REV01!B:B,0),3)),"---")),"---")</f>
        <v>---</v>
      </c>
      <c r="N87" t="str">
        <f>IFERROR(IF(AND(B87="B2B",J87="--"),L87,IF(
COUNTIF(B2B!H:H,(IF(K87&lt;&gt;"---",IF(INDEX(RAW_b_TEI0181_REV01!B:D,MATCH(H87,RAW_b_TEI0181_REV01!B:B,0),3)=L87,INDEX(
RAW_b_TEI0181_REV01!B:D,MATCH(H87,INDEX(RAW_b_TEI0181_REV01!B:B,MATCH(H87,RAW_b_TEI0181_REV01!B:B,)+1):'RAW_b_TEI0181_REV01'!B11158,)+MATCH(H87,RAW_b_TEI0181_REV01!B:B,),3),INDEX(RAW_b_TEI0181_REV01!B:D,MATCH(H87,RAW_b_TEI0181_REV01!B:B,0),3)),"---")))=0,"---",IF(K87&lt;&gt;"---",IF(INDEX(RAW_b_TEI0181_REV01!B:D,MATCH(H87,RAW_b_TEI0181_REV01!B:B,0),3)=L87,INDEX(
RAW_b_TEI0181_REV01!B:D,MATCH(H87,INDEX(RAW_b_TEI0181_REV01!B:B,MATCH(H87,RAW_b_TEI0181_REV01!B:B,)+1):'RAW_b_TEI0181_REV01'!B11158,)+MATCH(H87,RAW_b_TEI0181_REV01!B:B,),3),INDEX(RAW_b_TEI0181_REV01!B:D,MATCH(H87,RAW_b_TEI0181_REV01!B:B,0),3)),"---"))),"---")</f>
        <v>---</v>
      </c>
      <c r="T87">
        <f>COUNTIF(RAW_b_TEI0181_REV01!B:B,G87)</f>
        <v>591</v>
      </c>
      <c r="U87" t="str">
        <f t="shared" si="12"/>
        <v>CRUVI HS-GND</v>
      </c>
      <c r="W87" t="str">
        <f>IF(IF(IFERROR(VLOOKUP(H87,$O$6:$O$50,1,),1)=1,1,0),IFERROR(VLOOKUP($F$2&amp;"-"&amp;H87,RAW_b_TEI0181_REV01!C:G,4,0),"--"),"---")</f>
        <v>---</v>
      </c>
      <c r="X87" t="str">
        <f t="shared" si="13"/>
        <v>---</v>
      </c>
    </row>
    <row r="88" spans="1:24" x14ac:dyDescent="0.25">
      <c r="A88" t="s">
        <v>251</v>
      </c>
      <c r="B88" t="s">
        <v>1837</v>
      </c>
      <c r="C88" t="s">
        <v>384</v>
      </c>
      <c r="D88" t="s">
        <v>270</v>
      </c>
      <c r="E88">
        <v>55</v>
      </c>
      <c r="F88" t="str">
        <f t="shared" si="7"/>
        <v>J3-55</v>
      </c>
      <c r="G88" t="str">
        <f>VLOOKUP(F88,RAW_b_TEI0181_REV01!A:B,2,0)</f>
        <v>SEL</v>
      </c>
      <c r="H88" t="str">
        <f t="shared" si="8"/>
        <v>SEL</v>
      </c>
      <c r="I88" t="str">
        <f t="shared" si="9"/>
        <v>--</v>
      </c>
      <c r="J88" t="str">
        <f t="shared" si="10"/>
        <v>--</v>
      </c>
      <c r="K88">
        <f>IFERROR(IF(J88="--",IF(G88=H88,VLOOKUP(G88,RAW_b_TEI0181_REV01!L:N,3,0),SUM(VLOOKUP(H88,RAW_b_TEI0181_REV01!L:N,3,0),VLOOKUP(G88,RAW_b_TEI0181_REV01!L:N,3,0))),"---"),"---")</f>
        <v>0</v>
      </c>
      <c r="L88" t="str">
        <f t="shared" si="11"/>
        <v>J3-55</v>
      </c>
      <c r="M88" t="str">
        <f>IFERROR(IF(
COUNTIF(B2B!H:H,(IF(K88&lt;&gt;"---",IF(INDEX(RAW_b_TEI0181_REV01!B:D,MATCH(H88,RAW_b_TEI0181_REV01!B:B,0),3)=L88,INDEX(
RAW_b_TEI0181_REV01!B:D,MATCH(H88,INDEX(RAW_b_TEI0181_REV01!B:B,MATCH(H88,RAW_b_TEI0181_REV01!B:B,)+1):'RAW_b_TEI0181_REV01'!B11159,)+MATCH(H88,RAW_b_TEI0181_REV01!B:B,),3),INDEX(RAW_b_TEI0181_REV01!B:D,MATCH(H88,RAW_b_TEI0181_REV01!B:B,0),3)),"---")))=1,"---",IF(K88&lt;&gt;"---",IF(INDEX(RAW_b_TEI0181_REV01!B:D,MATCH(H88,RAW_b_TEI0181_REV01!B:B,0),3)=L88,INDEX(
RAW_b_TEI0181_REV01!B:D,MATCH(H88,INDEX(RAW_b_TEI0181_REV01!B:B,MATCH(H88,RAW_b_TEI0181_REV01!B:B,)+1):'RAW_b_TEI0181_REV01'!B11159,)+MATCH(H88,RAW_b_TEI0181_REV01!B:B,),3),INDEX(RAW_b_TEI0181_REV01!B:D,MATCH(H88,RAW_b_TEI0181_REV01!B:B,0),3)),"---")),"---")</f>
        <v>---</v>
      </c>
      <c r="N88" t="str">
        <f>IFERROR(IF(AND(B88="B2B",J88="--"),L88,IF(
COUNTIF(B2B!H:H,(IF(K88&lt;&gt;"---",IF(INDEX(RAW_b_TEI0181_REV01!B:D,MATCH(H88,RAW_b_TEI0181_REV01!B:B,0),3)=L88,INDEX(
RAW_b_TEI0181_REV01!B:D,MATCH(H88,INDEX(RAW_b_TEI0181_REV01!B:B,MATCH(H88,RAW_b_TEI0181_REV01!B:B,)+1):'RAW_b_TEI0181_REV01'!B11159,)+MATCH(H88,RAW_b_TEI0181_REV01!B:B,),3),INDEX(RAW_b_TEI0181_REV01!B:D,MATCH(H88,RAW_b_TEI0181_REV01!B:B,0),3)),"---")))=0,"---",IF(K88&lt;&gt;"---",IF(INDEX(RAW_b_TEI0181_REV01!B:D,MATCH(H88,RAW_b_TEI0181_REV01!B:B,0),3)=L88,INDEX(
RAW_b_TEI0181_REV01!B:D,MATCH(H88,INDEX(RAW_b_TEI0181_REV01!B:B,MATCH(H88,RAW_b_TEI0181_REV01!B:B,)+1):'RAW_b_TEI0181_REV01'!B11159,)+MATCH(H88,RAW_b_TEI0181_REV01!B:B,),3),INDEX(RAW_b_TEI0181_REV01!B:D,MATCH(H88,RAW_b_TEI0181_REV01!B:B,0),3)),"---"))),"---")</f>
        <v>---</v>
      </c>
      <c r="T88">
        <f>COUNTIF(RAW_b_TEI0181_REV01!B:B,G88)</f>
        <v>1</v>
      </c>
      <c r="U88" t="str">
        <f t="shared" si="12"/>
        <v>CRUVI HS-SEL</v>
      </c>
      <c r="W88" t="str">
        <f>IF(IF(IFERROR(VLOOKUP(H88,$O$6:$O$50,1,),1)=1,1,0),IFERROR(VLOOKUP($F$2&amp;"-"&amp;H88,RAW_b_TEI0181_REV01!C:G,4,0),"--"),"---")</f>
        <v>--</v>
      </c>
      <c r="X88" t="str">
        <f t="shared" si="13"/>
        <v>---</v>
      </c>
    </row>
    <row r="89" spans="1:24" x14ac:dyDescent="0.25">
      <c r="A89" t="s">
        <v>252</v>
      </c>
      <c r="B89" t="s">
        <v>1837</v>
      </c>
      <c r="C89" t="s">
        <v>386</v>
      </c>
      <c r="D89" t="s">
        <v>270</v>
      </c>
      <c r="E89">
        <v>56</v>
      </c>
      <c r="F89" t="str">
        <f t="shared" si="7"/>
        <v>J3-56</v>
      </c>
      <c r="G89" t="str">
        <f>VLOOKUP(F89,RAW_b_TEI0181_REV01!A:B,2,0)</f>
        <v>NetJ3_56</v>
      </c>
      <c r="H89" t="str">
        <f t="shared" si="8"/>
        <v>NetJ3_56</v>
      </c>
      <c r="I89" t="str">
        <f t="shared" si="9"/>
        <v>--</v>
      </c>
      <c r="J89" t="str">
        <f t="shared" si="10"/>
        <v>--</v>
      </c>
      <c r="K89" t="str">
        <f>IFERROR(IF(J89="--",IF(G89=H89,VLOOKUP(G89,RAW_b_TEI0181_REV01!L:N,3,0),SUM(VLOOKUP(H89,RAW_b_TEI0181_REV01!L:N,3,0),VLOOKUP(G89,RAW_b_TEI0181_REV01!L:N,3,0))),"---"),"---")</f>
        <v>---</v>
      </c>
      <c r="L89" t="str">
        <f t="shared" si="11"/>
        <v>J3-56</v>
      </c>
      <c r="M89" t="str">
        <f>IFERROR(IF(
COUNTIF(B2B!H:H,(IF(K89&lt;&gt;"---",IF(INDEX(RAW_b_TEI0181_REV01!B:D,MATCH(H89,RAW_b_TEI0181_REV01!B:B,0),3)=L89,INDEX(
RAW_b_TEI0181_REV01!B:D,MATCH(H89,INDEX(RAW_b_TEI0181_REV01!B:B,MATCH(H89,RAW_b_TEI0181_REV01!B:B,)+1):'RAW_b_TEI0181_REV01'!B11160,)+MATCH(H89,RAW_b_TEI0181_REV01!B:B,),3),INDEX(RAW_b_TEI0181_REV01!B:D,MATCH(H89,RAW_b_TEI0181_REV01!B:B,0),3)),"---")))=1,"---",IF(K89&lt;&gt;"---",IF(INDEX(RAW_b_TEI0181_REV01!B:D,MATCH(H89,RAW_b_TEI0181_REV01!B:B,0),3)=L89,INDEX(
RAW_b_TEI0181_REV01!B:D,MATCH(H89,INDEX(RAW_b_TEI0181_REV01!B:B,MATCH(H89,RAW_b_TEI0181_REV01!B:B,)+1):'RAW_b_TEI0181_REV01'!B11160,)+MATCH(H89,RAW_b_TEI0181_REV01!B:B,),3),INDEX(RAW_b_TEI0181_REV01!B:D,MATCH(H89,RAW_b_TEI0181_REV01!B:B,0),3)),"---")),"---")</f>
        <v>---</v>
      </c>
      <c r="N89" t="str">
        <f>IFERROR(IF(AND(B89="B2B",J89="--"),L89,IF(
COUNTIF(B2B!H:H,(IF(K89&lt;&gt;"---",IF(INDEX(RAW_b_TEI0181_REV01!B:D,MATCH(H89,RAW_b_TEI0181_REV01!B:B,0),3)=L89,INDEX(
RAW_b_TEI0181_REV01!B:D,MATCH(H89,INDEX(RAW_b_TEI0181_REV01!B:B,MATCH(H89,RAW_b_TEI0181_REV01!B:B,)+1):'RAW_b_TEI0181_REV01'!B11160,)+MATCH(H89,RAW_b_TEI0181_REV01!B:B,),3),INDEX(RAW_b_TEI0181_REV01!B:D,MATCH(H89,RAW_b_TEI0181_REV01!B:B,0),3)),"---")))=0,"---",IF(K89&lt;&gt;"---",IF(INDEX(RAW_b_TEI0181_REV01!B:D,MATCH(H89,RAW_b_TEI0181_REV01!B:B,0),3)=L89,INDEX(
RAW_b_TEI0181_REV01!B:D,MATCH(H89,INDEX(RAW_b_TEI0181_REV01!B:B,MATCH(H89,RAW_b_TEI0181_REV01!B:B,)+1):'RAW_b_TEI0181_REV01'!B11160,)+MATCH(H89,RAW_b_TEI0181_REV01!B:B,),3),INDEX(RAW_b_TEI0181_REV01!B:D,MATCH(H89,RAW_b_TEI0181_REV01!B:B,0),3)),"---"))),"---")</f>
        <v>---</v>
      </c>
      <c r="T89">
        <f>COUNTIF(RAW_b_TEI0181_REV01!B:B,G89)</f>
        <v>1</v>
      </c>
      <c r="U89" t="str">
        <f t="shared" si="12"/>
        <v>CRUVI HS-NetJ3_56</v>
      </c>
      <c r="W89" t="str">
        <f>IF(IF(IFERROR(VLOOKUP(H89,$O$6:$O$50,1,),1)=1,1,0),IFERROR(VLOOKUP($F$2&amp;"-"&amp;H89,RAW_b_TEI0181_REV01!C:G,4,0),"--"),"---")</f>
        <v>--</v>
      </c>
      <c r="X89" t="str">
        <f t="shared" si="13"/>
        <v>---</v>
      </c>
    </row>
    <row r="90" spans="1:24" x14ac:dyDescent="0.25">
      <c r="A90" t="s">
        <v>253</v>
      </c>
      <c r="B90" t="s">
        <v>1837</v>
      </c>
      <c r="C90" t="s">
        <v>388</v>
      </c>
      <c r="D90" t="s">
        <v>270</v>
      </c>
      <c r="E90">
        <v>57</v>
      </c>
      <c r="F90" t="str">
        <f t="shared" si="7"/>
        <v>J3-57</v>
      </c>
      <c r="G90" t="str">
        <f>VLOOKUP(F90,RAW_b_TEI0181_REV01!A:B,2,0)</f>
        <v>MODE</v>
      </c>
      <c r="H90" t="str">
        <f t="shared" si="8"/>
        <v>MODE</v>
      </c>
      <c r="I90" t="str">
        <f t="shared" si="9"/>
        <v>--</v>
      </c>
      <c r="J90" t="str">
        <f t="shared" si="10"/>
        <v>--</v>
      </c>
      <c r="K90">
        <f>IFERROR(IF(J90="--",IF(G90=H90,VLOOKUP(G90,RAW_b_TEI0181_REV01!L:N,3,0),SUM(VLOOKUP(H90,RAW_b_TEI0181_REV01!L:N,3,0),VLOOKUP(G90,RAW_b_TEI0181_REV01!L:N,3,0))),"---"),"---")</f>
        <v>0</v>
      </c>
      <c r="L90" t="str">
        <f t="shared" si="11"/>
        <v>J3-57</v>
      </c>
      <c r="M90" t="str">
        <f>IFERROR(IF(
COUNTIF(B2B!H:H,(IF(K90&lt;&gt;"---",IF(INDEX(RAW_b_TEI0181_REV01!B:D,MATCH(H90,RAW_b_TEI0181_REV01!B:B,0),3)=L90,INDEX(
RAW_b_TEI0181_REV01!B:D,MATCH(H90,INDEX(RAW_b_TEI0181_REV01!B:B,MATCH(H90,RAW_b_TEI0181_REV01!B:B,)+1):'RAW_b_TEI0181_REV01'!B11161,)+MATCH(H90,RAW_b_TEI0181_REV01!B:B,),3),INDEX(RAW_b_TEI0181_REV01!B:D,MATCH(H90,RAW_b_TEI0181_REV01!B:B,0),3)),"---")))=1,"---",IF(K90&lt;&gt;"---",IF(INDEX(RAW_b_TEI0181_REV01!B:D,MATCH(H90,RAW_b_TEI0181_REV01!B:B,0),3)=L90,INDEX(
RAW_b_TEI0181_REV01!B:D,MATCH(H90,INDEX(RAW_b_TEI0181_REV01!B:B,MATCH(H90,RAW_b_TEI0181_REV01!B:B,)+1):'RAW_b_TEI0181_REV01'!B11161,)+MATCH(H90,RAW_b_TEI0181_REV01!B:B,),3),INDEX(RAW_b_TEI0181_REV01!B:D,MATCH(H90,RAW_b_TEI0181_REV01!B:B,0),3)),"---")),"---")</f>
        <v>---</v>
      </c>
      <c r="N90" t="str">
        <f>IFERROR(IF(AND(B90="B2B",J90="--"),L90,IF(
COUNTIF(B2B!H:H,(IF(K90&lt;&gt;"---",IF(INDEX(RAW_b_TEI0181_REV01!B:D,MATCH(H90,RAW_b_TEI0181_REV01!B:B,0),3)=L90,INDEX(
RAW_b_TEI0181_REV01!B:D,MATCH(H90,INDEX(RAW_b_TEI0181_REV01!B:B,MATCH(H90,RAW_b_TEI0181_REV01!B:B,)+1):'RAW_b_TEI0181_REV01'!B11161,)+MATCH(H90,RAW_b_TEI0181_REV01!B:B,),3),INDEX(RAW_b_TEI0181_REV01!B:D,MATCH(H90,RAW_b_TEI0181_REV01!B:B,0),3)),"---")))=0,"---",IF(K90&lt;&gt;"---",IF(INDEX(RAW_b_TEI0181_REV01!B:D,MATCH(H90,RAW_b_TEI0181_REV01!B:B,0),3)=L90,INDEX(
RAW_b_TEI0181_REV01!B:D,MATCH(H90,INDEX(RAW_b_TEI0181_REV01!B:B,MATCH(H90,RAW_b_TEI0181_REV01!B:B,)+1):'RAW_b_TEI0181_REV01'!B11161,)+MATCH(H90,RAW_b_TEI0181_REV01!B:B,),3),INDEX(RAW_b_TEI0181_REV01!B:D,MATCH(H90,RAW_b_TEI0181_REV01!B:B,0),3)),"---"))),"---")</f>
        <v>---</v>
      </c>
      <c r="T90">
        <f>COUNTIF(RAW_b_TEI0181_REV01!B:B,G90)</f>
        <v>1</v>
      </c>
      <c r="U90" t="str">
        <f t="shared" si="12"/>
        <v>CRUVI HS-MODE</v>
      </c>
      <c r="W90" t="str">
        <f>IF(IF(IFERROR(VLOOKUP(H90,$O$6:$O$50,1,),1)=1,1,0),IFERROR(VLOOKUP($F$2&amp;"-"&amp;H90,RAW_b_TEI0181_REV01!C:G,4,0),"--"),"---")</f>
        <v>--</v>
      </c>
      <c r="X90" t="str">
        <f t="shared" si="13"/>
        <v>---</v>
      </c>
    </row>
    <row r="91" spans="1:24" x14ac:dyDescent="0.25">
      <c r="A91" t="s">
        <v>254</v>
      </c>
      <c r="B91" t="s">
        <v>1837</v>
      </c>
      <c r="C91" t="s">
        <v>389</v>
      </c>
      <c r="D91" t="s">
        <v>270</v>
      </c>
      <c r="E91">
        <v>58</v>
      </c>
      <c r="F91" t="str">
        <f t="shared" si="7"/>
        <v>J3-58</v>
      </c>
      <c r="G91" t="str">
        <f>VLOOKUP(F91,RAW_b_TEI0181_REV01!A:B,2,0)</f>
        <v>NetJ3_58</v>
      </c>
      <c r="H91" t="str">
        <f t="shared" si="8"/>
        <v>NetJ3_58</v>
      </c>
      <c r="I91" t="str">
        <f t="shared" si="9"/>
        <v>--</v>
      </c>
      <c r="J91" t="str">
        <f t="shared" si="10"/>
        <v>--</v>
      </c>
      <c r="K91" t="str">
        <f>IFERROR(IF(J91="--",IF(G91=H91,VLOOKUP(G91,RAW_b_TEI0181_REV01!L:N,3,0),SUM(VLOOKUP(H91,RAW_b_TEI0181_REV01!L:N,3,0),VLOOKUP(G91,RAW_b_TEI0181_REV01!L:N,3,0))),"---"),"---")</f>
        <v>---</v>
      </c>
      <c r="L91" t="str">
        <f t="shared" si="11"/>
        <v>J3-58</v>
      </c>
      <c r="M91" t="str">
        <f>IFERROR(IF(
COUNTIF(B2B!H:H,(IF(K91&lt;&gt;"---",IF(INDEX(RAW_b_TEI0181_REV01!B:D,MATCH(H91,RAW_b_TEI0181_REV01!B:B,0),3)=L91,INDEX(
RAW_b_TEI0181_REV01!B:D,MATCH(H91,INDEX(RAW_b_TEI0181_REV01!B:B,MATCH(H91,RAW_b_TEI0181_REV01!B:B,)+1):'RAW_b_TEI0181_REV01'!B11162,)+MATCH(H91,RAW_b_TEI0181_REV01!B:B,),3),INDEX(RAW_b_TEI0181_REV01!B:D,MATCH(H91,RAW_b_TEI0181_REV01!B:B,0),3)),"---")))=1,"---",IF(K91&lt;&gt;"---",IF(INDEX(RAW_b_TEI0181_REV01!B:D,MATCH(H91,RAW_b_TEI0181_REV01!B:B,0),3)=L91,INDEX(
RAW_b_TEI0181_REV01!B:D,MATCH(H91,INDEX(RAW_b_TEI0181_REV01!B:B,MATCH(H91,RAW_b_TEI0181_REV01!B:B,)+1):'RAW_b_TEI0181_REV01'!B11162,)+MATCH(H91,RAW_b_TEI0181_REV01!B:B,),3),INDEX(RAW_b_TEI0181_REV01!B:D,MATCH(H91,RAW_b_TEI0181_REV01!B:B,0),3)),"---")),"---")</f>
        <v>---</v>
      </c>
      <c r="N91" t="str">
        <f>IFERROR(IF(AND(B91="B2B",J91="--"),L91,IF(
COUNTIF(B2B!H:H,(IF(K91&lt;&gt;"---",IF(INDEX(RAW_b_TEI0181_REV01!B:D,MATCH(H91,RAW_b_TEI0181_REV01!B:B,0),3)=L91,INDEX(
RAW_b_TEI0181_REV01!B:D,MATCH(H91,INDEX(RAW_b_TEI0181_REV01!B:B,MATCH(H91,RAW_b_TEI0181_REV01!B:B,)+1):'RAW_b_TEI0181_REV01'!B11162,)+MATCH(H91,RAW_b_TEI0181_REV01!B:B,),3),INDEX(RAW_b_TEI0181_REV01!B:D,MATCH(H91,RAW_b_TEI0181_REV01!B:B,0),3)),"---")))=0,"---",IF(K91&lt;&gt;"---",IF(INDEX(RAW_b_TEI0181_REV01!B:D,MATCH(H91,RAW_b_TEI0181_REV01!B:B,0),3)=L91,INDEX(
RAW_b_TEI0181_REV01!B:D,MATCH(H91,INDEX(RAW_b_TEI0181_REV01!B:B,MATCH(H91,RAW_b_TEI0181_REV01!B:B,)+1):'RAW_b_TEI0181_REV01'!B11162,)+MATCH(H91,RAW_b_TEI0181_REV01!B:B,),3),INDEX(RAW_b_TEI0181_REV01!B:D,MATCH(H91,RAW_b_TEI0181_REV01!B:B,0),3)),"---"))),"---")</f>
        <v>---</v>
      </c>
      <c r="T91">
        <f>COUNTIF(RAW_b_TEI0181_REV01!B:B,G91)</f>
        <v>1</v>
      </c>
      <c r="U91" t="str">
        <f t="shared" si="12"/>
        <v>CRUVI HS-NetJ3_58</v>
      </c>
      <c r="W91" t="str">
        <f>IF(IF(IFERROR(VLOOKUP(H91,$O$6:$O$50,1,),1)=1,1,0),IFERROR(VLOOKUP($F$2&amp;"-"&amp;H91,RAW_b_TEI0181_REV01!C:G,4,0),"--"),"---")</f>
        <v>--</v>
      </c>
      <c r="X91" t="str">
        <f t="shared" si="13"/>
        <v>---</v>
      </c>
    </row>
    <row r="92" spans="1:24" x14ac:dyDescent="0.25">
      <c r="A92" t="s">
        <v>255</v>
      </c>
      <c r="B92" t="s">
        <v>1837</v>
      </c>
      <c r="C92" t="s">
        <v>391</v>
      </c>
      <c r="D92" t="s">
        <v>270</v>
      </c>
      <c r="E92">
        <v>59</v>
      </c>
      <c r="F92" t="str">
        <f t="shared" si="7"/>
        <v>J3-59</v>
      </c>
      <c r="G92" t="str">
        <f>VLOOKUP(F92,RAW_b_TEI0181_REV01!A:B,2,0)</f>
        <v>SCK</v>
      </c>
      <c r="H92" t="str">
        <f t="shared" si="8"/>
        <v>SCK</v>
      </c>
      <c r="I92" t="str">
        <f t="shared" si="9"/>
        <v>--</v>
      </c>
      <c r="J92" t="str">
        <f t="shared" si="10"/>
        <v>--</v>
      </c>
      <c r="K92">
        <f>IFERROR(IF(J92="--",IF(G92=H92,VLOOKUP(G92,RAW_b_TEI0181_REV01!L:N,3,0),SUM(VLOOKUP(H92,RAW_b_TEI0181_REV01!L:N,3,0),VLOOKUP(G92,RAW_b_TEI0181_REV01!L:N,3,0))),"---"),"---")</f>
        <v>0</v>
      </c>
      <c r="L92" t="str">
        <f t="shared" si="11"/>
        <v>J3-59</v>
      </c>
      <c r="M92" t="str">
        <f>IFERROR(IF(
COUNTIF(B2B!H:H,(IF(K92&lt;&gt;"---",IF(INDEX(RAW_b_TEI0181_REV01!B:D,MATCH(H92,RAW_b_TEI0181_REV01!B:B,0),3)=L92,INDEX(
RAW_b_TEI0181_REV01!B:D,MATCH(H92,INDEX(RAW_b_TEI0181_REV01!B:B,MATCH(H92,RAW_b_TEI0181_REV01!B:B,)+1):'RAW_b_TEI0181_REV01'!B11163,)+MATCH(H92,RAW_b_TEI0181_REV01!B:B,),3),INDEX(RAW_b_TEI0181_REV01!B:D,MATCH(H92,RAW_b_TEI0181_REV01!B:B,0),3)),"---")))=1,"---",IF(K92&lt;&gt;"---",IF(INDEX(RAW_b_TEI0181_REV01!B:D,MATCH(H92,RAW_b_TEI0181_REV01!B:B,0),3)=L92,INDEX(
RAW_b_TEI0181_REV01!B:D,MATCH(H92,INDEX(RAW_b_TEI0181_REV01!B:B,MATCH(H92,RAW_b_TEI0181_REV01!B:B,)+1):'RAW_b_TEI0181_REV01'!B11163,)+MATCH(H92,RAW_b_TEI0181_REV01!B:B,),3),INDEX(RAW_b_TEI0181_REV01!B:D,MATCH(H92,RAW_b_TEI0181_REV01!B:B,0),3)),"---")),"---")</f>
        <v>---</v>
      </c>
      <c r="N92" t="str">
        <f>IFERROR(IF(AND(B92="B2B",J92="--"),L92,IF(
COUNTIF(B2B!H:H,(IF(K92&lt;&gt;"---",IF(INDEX(RAW_b_TEI0181_REV01!B:D,MATCH(H92,RAW_b_TEI0181_REV01!B:B,0),3)=L92,INDEX(
RAW_b_TEI0181_REV01!B:D,MATCH(H92,INDEX(RAW_b_TEI0181_REV01!B:B,MATCH(H92,RAW_b_TEI0181_REV01!B:B,)+1):'RAW_b_TEI0181_REV01'!B11163,)+MATCH(H92,RAW_b_TEI0181_REV01!B:B,),3),INDEX(RAW_b_TEI0181_REV01!B:D,MATCH(H92,RAW_b_TEI0181_REV01!B:B,0),3)),"---")))=0,"---",IF(K92&lt;&gt;"---",IF(INDEX(RAW_b_TEI0181_REV01!B:D,MATCH(H92,RAW_b_TEI0181_REV01!B:B,0),3)=L92,INDEX(
RAW_b_TEI0181_REV01!B:D,MATCH(H92,INDEX(RAW_b_TEI0181_REV01!B:B,MATCH(H92,RAW_b_TEI0181_REV01!B:B,)+1):'RAW_b_TEI0181_REV01'!B11163,)+MATCH(H92,RAW_b_TEI0181_REV01!B:B,),3),INDEX(RAW_b_TEI0181_REV01!B:D,MATCH(H92,RAW_b_TEI0181_REV01!B:B,0),3)),"---"))),"---")</f>
        <v>---</v>
      </c>
      <c r="T92">
        <f>COUNTIF(RAW_b_TEI0181_REV01!B:B,G92)</f>
        <v>1</v>
      </c>
      <c r="U92" t="str">
        <f t="shared" si="12"/>
        <v>CRUVI HS-SCK</v>
      </c>
      <c r="W92" t="str">
        <f>IF(IF(IFERROR(VLOOKUP(H92,$O$6:$O$50,1,),1)=1,1,0),IFERROR(VLOOKUP($F$2&amp;"-"&amp;H92,RAW_b_TEI0181_REV01!C:G,4,0),"--"),"---")</f>
        <v>--</v>
      </c>
      <c r="X92" t="str">
        <f t="shared" si="13"/>
        <v>---</v>
      </c>
    </row>
    <row r="93" spans="1:24" x14ac:dyDescent="0.25">
      <c r="A93" t="s">
        <v>256</v>
      </c>
      <c r="B93" t="s">
        <v>1837</v>
      </c>
      <c r="C93" t="s">
        <v>292</v>
      </c>
      <c r="D93" t="s">
        <v>270</v>
      </c>
      <c r="E93">
        <v>60</v>
      </c>
      <c r="F93" t="str">
        <f t="shared" si="7"/>
        <v>J3-60</v>
      </c>
      <c r="G93" t="str">
        <f>VLOOKUP(F93,RAW_b_TEI0181_REV01!A:B,2,0)</f>
        <v>5V</v>
      </c>
      <c r="H93" t="str">
        <f t="shared" si="8"/>
        <v>5V</v>
      </c>
      <c r="I93" t="str">
        <f t="shared" si="9"/>
        <v>--</v>
      </c>
      <c r="J93" t="str">
        <f t="shared" si="10"/>
        <v>---</v>
      </c>
      <c r="K93" t="str">
        <f>IFERROR(IF(J93="--",IF(G93=H93,VLOOKUP(G93,RAW_b_TEI0181_REV01!L:N,3,0),SUM(VLOOKUP(H93,RAW_b_TEI0181_REV01!L:N,3,0),VLOOKUP(G93,RAW_b_TEI0181_REV01!L:N,3,0))),"---"),"---")</f>
        <v>---</v>
      </c>
      <c r="L93" t="str">
        <f t="shared" si="11"/>
        <v>J3-60</v>
      </c>
      <c r="M93" t="str">
        <f>IFERROR(IF(
COUNTIF(B2B!H:H,(IF(K93&lt;&gt;"---",IF(INDEX(RAW_b_TEI0181_REV01!B:D,MATCH(H93,RAW_b_TEI0181_REV01!B:B,0),3)=L93,INDEX(
RAW_b_TEI0181_REV01!B:D,MATCH(H93,INDEX(RAW_b_TEI0181_REV01!B:B,MATCH(H93,RAW_b_TEI0181_REV01!B:B,)+1):'RAW_b_TEI0181_REV01'!B11164,)+MATCH(H93,RAW_b_TEI0181_REV01!B:B,),3),INDEX(RAW_b_TEI0181_REV01!B:D,MATCH(H93,RAW_b_TEI0181_REV01!B:B,0),3)),"---")))=1,"---",IF(K93&lt;&gt;"---",IF(INDEX(RAW_b_TEI0181_REV01!B:D,MATCH(H93,RAW_b_TEI0181_REV01!B:B,0),3)=L93,INDEX(
RAW_b_TEI0181_REV01!B:D,MATCH(H93,INDEX(RAW_b_TEI0181_REV01!B:B,MATCH(H93,RAW_b_TEI0181_REV01!B:B,)+1):'RAW_b_TEI0181_REV01'!B11164,)+MATCH(H93,RAW_b_TEI0181_REV01!B:B,),3),INDEX(RAW_b_TEI0181_REV01!B:D,MATCH(H93,RAW_b_TEI0181_REV01!B:B,0),3)),"---")),"---")</f>
        <v>---</v>
      </c>
      <c r="N93" t="str">
        <f>IFERROR(IF(AND(B93="B2B",J93="--"),L93,IF(
COUNTIF(B2B!H:H,(IF(K93&lt;&gt;"---",IF(INDEX(RAW_b_TEI0181_REV01!B:D,MATCH(H93,RAW_b_TEI0181_REV01!B:B,0),3)=L93,INDEX(
RAW_b_TEI0181_REV01!B:D,MATCH(H93,INDEX(RAW_b_TEI0181_REV01!B:B,MATCH(H93,RAW_b_TEI0181_REV01!B:B,)+1):'RAW_b_TEI0181_REV01'!B11164,)+MATCH(H93,RAW_b_TEI0181_REV01!B:B,),3),INDEX(RAW_b_TEI0181_REV01!B:D,MATCH(H93,RAW_b_TEI0181_REV01!B:B,0),3)),"---")))=0,"---",IF(K93&lt;&gt;"---",IF(INDEX(RAW_b_TEI0181_REV01!B:D,MATCH(H93,RAW_b_TEI0181_REV01!B:B,0),3)=L93,INDEX(
RAW_b_TEI0181_REV01!B:D,MATCH(H93,INDEX(RAW_b_TEI0181_REV01!B:B,MATCH(H93,RAW_b_TEI0181_REV01!B:B,)+1):'RAW_b_TEI0181_REV01'!B11164,)+MATCH(H93,RAW_b_TEI0181_REV01!B:B,),3),INDEX(RAW_b_TEI0181_REV01!B:D,MATCH(H93,RAW_b_TEI0181_REV01!B:B,0),3)),"---"))),"---")</f>
        <v>---</v>
      </c>
      <c r="T93">
        <f>COUNTIF(RAW_b_TEI0181_REV01!B:B,G93)</f>
        <v>30</v>
      </c>
      <c r="U93" t="str">
        <f t="shared" si="12"/>
        <v>CRUVI HS-5V</v>
      </c>
      <c r="W93" t="str">
        <f>IF(IF(IFERROR(VLOOKUP(H93,$O$6:$O$50,1,),1)=1,1,0),IFERROR(VLOOKUP($F$2&amp;"-"&amp;H93,RAW_b_TEI0181_REV01!C:G,4,0),"--"),"---")</f>
        <v>---</v>
      </c>
      <c r="X93" t="str">
        <f t="shared" si="13"/>
        <v>---</v>
      </c>
    </row>
    <row r="94" spans="1:24" x14ac:dyDescent="0.25">
      <c r="A94" t="s">
        <v>257</v>
      </c>
      <c r="B94" t="s">
        <v>1838</v>
      </c>
      <c r="C94" t="s">
        <v>325</v>
      </c>
      <c r="D94" t="s">
        <v>392</v>
      </c>
      <c r="E94" t="s">
        <v>393</v>
      </c>
      <c r="F94" t="str">
        <f t="shared" si="7"/>
        <v>J9-A1</v>
      </c>
      <c r="G94" t="str">
        <f>VLOOKUP(F94,RAW_b_TEI0181_REV01!A:B,2,0)</f>
        <v>GND</v>
      </c>
      <c r="H94" t="str">
        <f t="shared" si="8"/>
        <v>GND</v>
      </c>
      <c r="I94" t="str">
        <f t="shared" si="9"/>
        <v>--</v>
      </c>
      <c r="J94" t="str">
        <f t="shared" si="10"/>
        <v>---</v>
      </c>
      <c r="K94" t="str">
        <f>IFERROR(IF(J94="--",IF(G94=H94,VLOOKUP(G94,RAW_b_TEI0181_REV01!L:N,3,0),SUM(VLOOKUP(H94,RAW_b_TEI0181_REV01!L:N,3,0),VLOOKUP(G94,RAW_b_TEI0181_REV01!L:N,3,0))),"---"),"---")</f>
        <v>---</v>
      </c>
      <c r="L94" t="str">
        <f t="shared" si="11"/>
        <v>J9-A1</v>
      </c>
      <c r="M94" t="str">
        <f>IFERROR(IF(
COUNTIF(B2B!H:H,(IF(K94&lt;&gt;"---",IF(INDEX(RAW_b_TEI0181_REV01!B:D,MATCH(H94,RAW_b_TEI0181_REV01!B:B,0),3)=L94,INDEX(
RAW_b_TEI0181_REV01!B:D,MATCH(H94,INDEX(RAW_b_TEI0181_REV01!B:B,MATCH(H94,RAW_b_TEI0181_REV01!B:B,)+1):'RAW_b_TEI0181_REV01'!B11165,)+MATCH(H94,RAW_b_TEI0181_REV01!B:B,),3),INDEX(RAW_b_TEI0181_REV01!B:D,MATCH(H94,RAW_b_TEI0181_REV01!B:B,0),3)),"---")))=1,"---",IF(K94&lt;&gt;"---",IF(INDEX(RAW_b_TEI0181_REV01!B:D,MATCH(H94,RAW_b_TEI0181_REV01!B:B,0),3)=L94,INDEX(
RAW_b_TEI0181_REV01!B:D,MATCH(H94,INDEX(RAW_b_TEI0181_REV01!B:B,MATCH(H94,RAW_b_TEI0181_REV01!B:B,)+1):'RAW_b_TEI0181_REV01'!B11165,)+MATCH(H94,RAW_b_TEI0181_REV01!B:B,),3),INDEX(RAW_b_TEI0181_REV01!B:D,MATCH(H94,RAW_b_TEI0181_REV01!B:B,0),3)),"---")),"---")</f>
        <v>---</v>
      </c>
      <c r="N94" t="str">
        <f>IFERROR(IF(AND(B94="B2B",J94="--"),L94,IF(
COUNTIF(B2B!H:H,(IF(K94&lt;&gt;"---",IF(INDEX(RAW_b_TEI0181_REV01!B:D,MATCH(H94,RAW_b_TEI0181_REV01!B:B,0),3)=L94,INDEX(
RAW_b_TEI0181_REV01!B:D,MATCH(H94,INDEX(RAW_b_TEI0181_REV01!B:B,MATCH(H94,RAW_b_TEI0181_REV01!B:B,)+1):'RAW_b_TEI0181_REV01'!B11165,)+MATCH(H94,RAW_b_TEI0181_REV01!B:B,),3),INDEX(RAW_b_TEI0181_REV01!B:D,MATCH(H94,RAW_b_TEI0181_REV01!B:B,0),3)),"---")))=0,"---",IF(K94&lt;&gt;"---",IF(INDEX(RAW_b_TEI0181_REV01!B:D,MATCH(H94,RAW_b_TEI0181_REV01!B:B,0),3)=L94,INDEX(
RAW_b_TEI0181_REV01!B:D,MATCH(H94,INDEX(RAW_b_TEI0181_REV01!B:B,MATCH(H94,RAW_b_TEI0181_REV01!B:B,)+1):'RAW_b_TEI0181_REV01'!B11165,)+MATCH(H94,RAW_b_TEI0181_REV01!B:B,),3),INDEX(RAW_b_TEI0181_REV01!B:D,MATCH(H94,RAW_b_TEI0181_REV01!B:B,0),3)),"---"))),"---")</f>
        <v>---</v>
      </c>
      <c r="T94">
        <f>COUNTIF(RAW_b_TEI0181_REV01!B:B,G94)</f>
        <v>591</v>
      </c>
      <c r="U94" t="str">
        <f t="shared" si="12"/>
        <v>USB TYP C, 2.0-GND</v>
      </c>
      <c r="W94" t="str">
        <f>IF(IF(IFERROR(VLOOKUP(H94,$O$6:$O$50,1,),1)=1,1,0),IFERROR(VLOOKUP($F$2&amp;"-"&amp;H94,RAW_b_TEI0181_REV01!C:G,4,0),"--"),"---")</f>
        <v>---</v>
      </c>
      <c r="X94" t="str">
        <f t="shared" si="13"/>
        <v>---</v>
      </c>
    </row>
    <row r="95" spans="1:24" x14ac:dyDescent="0.25">
      <c r="A95" t="s">
        <v>258</v>
      </c>
      <c r="B95" t="s">
        <v>1838</v>
      </c>
      <c r="C95" t="s">
        <v>395</v>
      </c>
      <c r="D95" t="s">
        <v>392</v>
      </c>
      <c r="E95" t="s">
        <v>394</v>
      </c>
      <c r="F95" t="str">
        <f t="shared" si="7"/>
        <v>J9-A4</v>
      </c>
      <c r="G95" t="str">
        <f>VLOOKUP(F95,RAW_b_TEI0181_REV01!A:B,2,0)</f>
        <v>USB_VBUS</v>
      </c>
      <c r="H95" t="str">
        <f t="shared" si="8"/>
        <v>USB_VBUS</v>
      </c>
      <c r="I95" t="str">
        <f t="shared" si="9"/>
        <v>--</v>
      </c>
      <c r="J95" t="str">
        <f t="shared" si="10"/>
        <v>---</v>
      </c>
      <c r="K95" t="str">
        <f>IFERROR(IF(J95="--",IF(G95=H95,VLOOKUP(G95,RAW_b_TEI0181_REV01!L:N,3,0),SUM(VLOOKUP(H95,RAW_b_TEI0181_REV01!L:N,3,0),VLOOKUP(G95,RAW_b_TEI0181_REV01!L:N,3,0))),"---"),"---")</f>
        <v>---</v>
      </c>
      <c r="L95" t="str">
        <f t="shared" si="11"/>
        <v>J9-A4</v>
      </c>
      <c r="M95" t="str">
        <f>IFERROR(IF(
COUNTIF(B2B!H:H,(IF(K95&lt;&gt;"---",IF(INDEX(RAW_b_TEI0181_REV01!B:D,MATCH(H95,RAW_b_TEI0181_REV01!B:B,0),3)=L95,INDEX(
RAW_b_TEI0181_REV01!B:D,MATCH(H95,INDEX(RAW_b_TEI0181_REV01!B:B,MATCH(H95,RAW_b_TEI0181_REV01!B:B,)+1):'RAW_b_TEI0181_REV01'!B11166,)+MATCH(H95,RAW_b_TEI0181_REV01!B:B,),3),INDEX(RAW_b_TEI0181_REV01!B:D,MATCH(H95,RAW_b_TEI0181_REV01!B:B,0),3)),"---")))=1,"---",IF(K95&lt;&gt;"---",IF(INDEX(RAW_b_TEI0181_REV01!B:D,MATCH(H95,RAW_b_TEI0181_REV01!B:B,0),3)=L95,INDEX(
RAW_b_TEI0181_REV01!B:D,MATCH(H95,INDEX(RAW_b_TEI0181_REV01!B:B,MATCH(H95,RAW_b_TEI0181_REV01!B:B,)+1):'RAW_b_TEI0181_REV01'!B11166,)+MATCH(H95,RAW_b_TEI0181_REV01!B:B,),3),INDEX(RAW_b_TEI0181_REV01!B:D,MATCH(H95,RAW_b_TEI0181_REV01!B:B,0),3)),"---")),"---")</f>
        <v>---</v>
      </c>
      <c r="N95" t="str">
        <f>IFERROR(IF(AND(B95="B2B",J95="--"),L95,IF(
COUNTIF(B2B!H:H,(IF(K95&lt;&gt;"---",IF(INDEX(RAW_b_TEI0181_REV01!B:D,MATCH(H95,RAW_b_TEI0181_REV01!B:B,0),3)=L95,INDEX(
RAW_b_TEI0181_REV01!B:D,MATCH(H95,INDEX(RAW_b_TEI0181_REV01!B:B,MATCH(H95,RAW_b_TEI0181_REV01!B:B,)+1):'RAW_b_TEI0181_REV01'!B11166,)+MATCH(H95,RAW_b_TEI0181_REV01!B:B,),3),INDEX(RAW_b_TEI0181_REV01!B:D,MATCH(H95,RAW_b_TEI0181_REV01!B:B,0),3)),"---")))=0,"---",IF(K95&lt;&gt;"---",IF(INDEX(RAW_b_TEI0181_REV01!B:D,MATCH(H95,RAW_b_TEI0181_REV01!B:B,0),3)=L95,INDEX(
RAW_b_TEI0181_REV01!B:D,MATCH(H95,INDEX(RAW_b_TEI0181_REV01!B:B,MATCH(H95,RAW_b_TEI0181_REV01!B:B,)+1):'RAW_b_TEI0181_REV01'!B11166,)+MATCH(H95,RAW_b_TEI0181_REV01!B:B,),3),INDEX(RAW_b_TEI0181_REV01!B:D,MATCH(H95,RAW_b_TEI0181_REV01!B:B,0),3)),"---"))),"---")</f>
        <v>---</v>
      </c>
      <c r="T95">
        <f>COUNTIF(RAW_b_TEI0181_REV01!B:B,G95)</f>
        <v>7</v>
      </c>
      <c r="U95" t="str">
        <f t="shared" si="12"/>
        <v>USB TYP C, 2.0-USB_VBUS</v>
      </c>
      <c r="W95" t="str">
        <f>IF(IF(IFERROR(VLOOKUP(H95,$O$6:$O$50,1,),1)=1,1,0),IFERROR(VLOOKUP($F$2&amp;"-"&amp;H95,RAW_b_TEI0181_REV01!C:G,4,0),"--"),"---")</f>
        <v>---</v>
      </c>
      <c r="X95" t="str">
        <f t="shared" si="13"/>
        <v>---</v>
      </c>
    </row>
    <row r="96" spans="1:24" x14ac:dyDescent="0.25">
      <c r="A96" t="s">
        <v>259</v>
      </c>
      <c r="B96" t="s">
        <v>1838</v>
      </c>
      <c r="C96" t="s">
        <v>397</v>
      </c>
      <c r="D96" t="s">
        <v>392</v>
      </c>
      <c r="E96" t="s">
        <v>396</v>
      </c>
      <c r="F96" t="str">
        <f t="shared" si="7"/>
        <v>J9-A5</v>
      </c>
      <c r="G96" t="str">
        <f>VLOOKUP(F96,RAW_b_TEI0181_REV01!A:B,2,0)</f>
        <v>NetJ9_A5</v>
      </c>
      <c r="H96" t="str">
        <f t="shared" si="8"/>
        <v>NetJ9_A5</v>
      </c>
      <c r="I96" t="str">
        <f t="shared" si="9"/>
        <v>--</v>
      </c>
      <c r="J96" t="str">
        <f t="shared" si="10"/>
        <v>--</v>
      </c>
      <c r="K96">
        <f>IFERROR(IF(J96="--",IF(G96=H96,VLOOKUP(G96,RAW_b_TEI0181_REV01!L:N,3,0),SUM(VLOOKUP(H96,RAW_b_TEI0181_REV01!L:N,3,0),VLOOKUP(G96,RAW_b_TEI0181_REV01!L:N,3,0))),"---"),"---")</f>
        <v>1.3326</v>
      </c>
      <c r="L96" t="str">
        <f t="shared" si="11"/>
        <v>J9-A5</v>
      </c>
      <c r="M96" t="str">
        <f>IFERROR(IF(
COUNTIF(B2B!H:H,(IF(K96&lt;&gt;"---",IF(INDEX(RAW_b_TEI0181_REV01!B:D,MATCH(H96,RAW_b_TEI0181_REV01!B:B,0),3)=L96,INDEX(
RAW_b_TEI0181_REV01!B:D,MATCH(H96,INDEX(RAW_b_TEI0181_REV01!B:B,MATCH(H96,RAW_b_TEI0181_REV01!B:B,)+1):'RAW_b_TEI0181_REV01'!B11167,)+MATCH(H96,RAW_b_TEI0181_REV01!B:B,),3),INDEX(RAW_b_TEI0181_REV01!B:D,MATCH(H96,RAW_b_TEI0181_REV01!B:B,0),3)),"---")))=1,"---",IF(K96&lt;&gt;"---",IF(INDEX(RAW_b_TEI0181_REV01!B:D,MATCH(H96,RAW_b_TEI0181_REV01!B:B,0),3)=L96,INDEX(
RAW_b_TEI0181_REV01!B:D,MATCH(H96,INDEX(RAW_b_TEI0181_REV01!B:B,MATCH(H96,RAW_b_TEI0181_REV01!B:B,)+1):'RAW_b_TEI0181_REV01'!B11167,)+MATCH(H96,RAW_b_TEI0181_REV01!B:B,),3),INDEX(RAW_b_TEI0181_REV01!B:D,MATCH(H96,RAW_b_TEI0181_REV01!B:B,0),3)),"---")),"---")</f>
        <v>R5-1</v>
      </c>
      <c r="N96" t="str">
        <f>IFERROR(IF(AND(B96="B2B",J96="--"),L96,IF(
COUNTIF(B2B!H:H,(IF(K96&lt;&gt;"---",IF(INDEX(RAW_b_TEI0181_REV01!B:D,MATCH(H96,RAW_b_TEI0181_REV01!B:B,0),3)=L96,INDEX(
RAW_b_TEI0181_REV01!B:D,MATCH(H96,INDEX(RAW_b_TEI0181_REV01!B:B,MATCH(H96,RAW_b_TEI0181_REV01!B:B,)+1):'RAW_b_TEI0181_REV01'!B11167,)+MATCH(H96,RAW_b_TEI0181_REV01!B:B,),3),INDEX(RAW_b_TEI0181_REV01!B:D,MATCH(H96,RAW_b_TEI0181_REV01!B:B,0),3)),"---")))=0,"---",IF(K96&lt;&gt;"---",IF(INDEX(RAW_b_TEI0181_REV01!B:D,MATCH(H96,RAW_b_TEI0181_REV01!B:B,0),3)=L96,INDEX(
RAW_b_TEI0181_REV01!B:D,MATCH(H96,INDEX(RAW_b_TEI0181_REV01!B:B,MATCH(H96,RAW_b_TEI0181_REV01!B:B,)+1):'RAW_b_TEI0181_REV01'!B11167,)+MATCH(H96,RAW_b_TEI0181_REV01!B:B,),3),INDEX(RAW_b_TEI0181_REV01!B:D,MATCH(H96,RAW_b_TEI0181_REV01!B:B,0),3)),"---"))),"---")</f>
        <v>---</v>
      </c>
      <c r="T96">
        <f>COUNTIF(RAW_b_TEI0181_REV01!B:B,G96)</f>
        <v>2</v>
      </c>
      <c r="U96" t="str">
        <f t="shared" si="12"/>
        <v>USB TYP C, 2.0-NetJ9_A5</v>
      </c>
      <c r="W96" t="str">
        <f>IF(IF(IFERROR(VLOOKUP(H96,$O$6:$O$50,1,),1)=1,1,0),IFERROR(VLOOKUP($F$2&amp;"-"&amp;H96,RAW_b_TEI0181_REV01!C:G,4,0),"--"),"---")</f>
        <v>--</v>
      </c>
      <c r="X96" t="str">
        <f t="shared" si="13"/>
        <v>R5-1</v>
      </c>
    </row>
    <row r="97" spans="1:24" x14ac:dyDescent="0.25">
      <c r="A97" t="s">
        <v>260</v>
      </c>
      <c r="B97" t="s">
        <v>1838</v>
      </c>
      <c r="C97" t="s">
        <v>378</v>
      </c>
      <c r="D97" t="s">
        <v>392</v>
      </c>
      <c r="E97" t="s">
        <v>399</v>
      </c>
      <c r="F97" t="str">
        <f t="shared" si="7"/>
        <v>J9-A6</v>
      </c>
      <c r="G97" t="str">
        <f>VLOOKUP(F97,RAW_b_TEI0181_REV01!A:B,2,0)</f>
        <v>D_P</v>
      </c>
      <c r="H97" t="str">
        <f t="shared" si="8"/>
        <v>D_P</v>
      </c>
      <c r="I97" t="str">
        <f t="shared" si="9"/>
        <v>--</v>
      </c>
      <c r="J97" t="str">
        <f t="shared" si="10"/>
        <v>--</v>
      </c>
      <c r="K97">
        <f>IFERROR(IF(J97="--",IF(G97=H97,VLOOKUP(G97,RAW_b_TEI0181_REV01!L:N,3,0),SUM(VLOOKUP(H97,RAW_b_TEI0181_REV01!L:N,3,0),VLOOKUP(G97,RAW_b_TEI0181_REV01!L:N,3,0))),"---"),"---")</f>
        <v>5.3381999999999996</v>
      </c>
      <c r="L97" t="str">
        <f t="shared" si="11"/>
        <v>J9-A6</v>
      </c>
      <c r="M97" t="str">
        <f>IFERROR(IF(
COUNTIF(B2B!H:H,(IF(K97&lt;&gt;"---",IF(INDEX(RAW_b_TEI0181_REV01!B:D,MATCH(H97,RAW_b_TEI0181_REV01!B:B,0),3)=L97,INDEX(
RAW_b_TEI0181_REV01!B:D,MATCH(H97,INDEX(RAW_b_TEI0181_REV01!B:B,MATCH(H97,RAW_b_TEI0181_REV01!B:B,)+1):'RAW_b_TEI0181_REV01'!B11168,)+MATCH(H97,RAW_b_TEI0181_REV01!B:B,),3),INDEX(RAW_b_TEI0181_REV01!B:D,MATCH(H97,RAW_b_TEI0181_REV01!B:B,0),3)),"---")))=1,"---",IF(K97&lt;&gt;"---",IF(INDEX(RAW_b_TEI0181_REV01!B:D,MATCH(H97,RAW_b_TEI0181_REV01!B:B,0),3)=L97,INDEX(
RAW_b_TEI0181_REV01!B:D,MATCH(H97,INDEX(RAW_b_TEI0181_REV01!B:B,MATCH(H97,RAW_b_TEI0181_REV01!B:B,)+1):'RAW_b_TEI0181_REV01'!B11168,)+MATCH(H97,RAW_b_TEI0181_REV01!B:B,),3),INDEX(RAW_b_TEI0181_REV01!B:D,MATCH(H97,RAW_b_TEI0181_REV01!B:B,0),3)),"---")),"---")</f>
        <v>J9-B6</v>
      </c>
      <c r="N97" t="str">
        <f>IFERROR(IF(AND(B97="B2B",J97="--"),L97,IF(
COUNTIF(B2B!H:H,(IF(K97&lt;&gt;"---",IF(INDEX(RAW_b_TEI0181_REV01!B:D,MATCH(H97,RAW_b_TEI0181_REV01!B:B,0),3)=L97,INDEX(
RAW_b_TEI0181_REV01!B:D,MATCH(H97,INDEX(RAW_b_TEI0181_REV01!B:B,MATCH(H97,RAW_b_TEI0181_REV01!B:B,)+1):'RAW_b_TEI0181_REV01'!B11168,)+MATCH(H97,RAW_b_TEI0181_REV01!B:B,),3),INDEX(RAW_b_TEI0181_REV01!B:D,MATCH(H97,RAW_b_TEI0181_REV01!B:B,0),3)),"---")))=0,"---",IF(K97&lt;&gt;"---",IF(INDEX(RAW_b_TEI0181_REV01!B:D,MATCH(H97,RAW_b_TEI0181_REV01!B:B,0),3)=L97,INDEX(
RAW_b_TEI0181_REV01!B:D,MATCH(H97,INDEX(RAW_b_TEI0181_REV01!B:B,MATCH(H97,RAW_b_TEI0181_REV01!B:B,)+1):'RAW_b_TEI0181_REV01'!B11168,)+MATCH(H97,RAW_b_TEI0181_REV01!B:B,),3),INDEX(RAW_b_TEI0181_REV01!B:D,MATCH(H97,RAW_b_TEI0181_REV01!B:B,0),3)),"---"))),"---")</f>
        <v>---</v>
      </c>
      <c r="T97">
        <f>COUNTIF(RAW_b_TEI0181_REV01!B:B,G97)</f>
        <v>3</v>
      </c>
      <c r="U97" t="str">
        <f t="shared" si="12"/>
        <v>USB TYP C, 2.0-D_P</v>
      </c>
      <c r="W97" t="str">
        <f>IF(IF(IFERROR(VLOOKUP(H97,$O$6:$O$50,1,),1)=1,1,0),IFERROR(VLOOKUP($F$2&amp;"-"&amp;H97,RAW_b_TEI0181_REV01!C:G,4,0),"--"),"---")</f>
        <v>--</v>
      </c>
      <c r="X97" t="str">
        <f t="shared" si="13"/>
        <v>J9-B6</v>
      </c>
    </row>
    <row r="98" spans="1:24" x14ac:dyDescent="0.25">
      <c r="A98" t="s">
        <v>261</v>
      </c>
      <c r="B98" t="s">
        <v>1838</v>
      </c>
      <c r="C98" t="s">
        <v>376</v>
      </c>
      <c r="D98" t="s">
        <v>392</v>
      </c>
      <c r="E98" t="s">
        <v>401</v>
      </c>
      <c r="F98" t="str">
        <f t="shared" si="7"/>
        <v>J9-A7</v>
      </c>
      <c r="G98" t="str">
        <f>VLOOKUP(F98,RAW_b_TEI0181_REV01!A:B,2,0)</f>
        <v>D_N</v>
      </c>
      <c r="H98" t="str">
        <f t="shared" si="8"/>
        <v>D_N</v>
      </c>
      <c r="I98" t="str">
        <f t="shared" si="9"/>
        <v>--</v>
      </c>
      <c r="J98" t="str">
        <f t="shared" si="10"/>
        <v>--</v>
      </c>
      <c r="K98">
        <f>IFERROR(IF(J98="--",IF(G98=H98,VLOOKUP(G98,RAW_b_TEI0181_REV01!L:N,3,0),SUM(VLOOKUP(H98,RAW_b_TEI0181_REV01!L:N,3,0),VLOOKUP(G98,RAW_b_TEI0181_REV01!L:N,3,0))),"---"),"---")</f>
        <v>5.2317</v>
      </c>
      <c r="L98" t="str">
        <f t="shared" si="11"/>
        <v>J9-A7</v>
      </c>
      <c r="M98" t="str">
        <f>IFERROR(IF(
COUNTIF(B2B!H:H,(IF(K98&lt;&gt;"---",IF(INDEX(RAW_b_TEI0181_REV01!B:D,MATCH(H98,RAW_b_TEI0181_REV01!B:B,0),3)=L98,INDEX(
RAW_b_TEI0181_REV01!B:D,MATCH(H98,INDEX(RAW_b_TEI0181_REV01!B:B,MATCH(H98,RAW_b_TEI0181_REV01!B:B,)+1):'RAW_b_TEI0181_REV01'!B11169,)+MATCH(H98,RAW_b_TEI0181_REV01!B:B,),3),INDEX(RAW_b_TEI0181_REV01!B:D,MATCH(H98,RAW_b_TEI0181_REV01!B:B,0),3)),"---")))=1,"---",IF(K98&lt;&gt;"---",IF(INDEX(RAW_b_TEI0181_REV01!B:D,MATCH(H98,RAW_b_TEI0181_REV01!B:B,0),3)=L98,INDEX(
RAW_b_TEI0181_REV01!B:D,MATCH(H98,INDEX(RAW_b_TEI0181_REV01!B:B,MATCH(H98,RAW_b_TEI0181_REV01!B:B,)+1):'RAW_b_TEI0181_REV01'!B11169,)+MATCH(H98,RAW_b_TEI0181_REV01!B:B,),3),INDEX(RAW_b_TEI0181_REV01!B:D,MATCH(H98,RAW_b_TEI0181_REV01!B:B,0),3)),"---")),"---")</f>
        <v>J9-B7</v>
      </c>
      <c r="N98" t="str">
        <f>IFERROR(IF(AND(B98="B2B",J98="--"),L98,IF(
COUNTIF(B2B!H:H,(IF(K98&lt;&gt;"---",IF(INDEX(RAW_b_TEI0181_REV01!B:D,MATCH(H98,RAW_b_TEI0181_REV01!B:B,0),3)=L98,INDEX(
RAW_b_TEI0181_REV01!B:D,MATCH(H98,INDEX(RAW_b_TEI0181_REV01!B:B,MATCH(H98,RAW_b_TEI0181_REV01!B:B,)+1):'RAW_b_TEI0181_REV01'!B11169,)+MATCH(H98,RAW_b_TEI0181_REV01!B:B,),3),INDEX(RAW_b_TEI0181_REV01!B:D,MATCH(H98,RAW_b_TEI0181_REV01!B:B,0),3)),"---")))=0,"---",IF(K98&lt;&gt;"---",IF(INDEX(RAW_b_TEI0181_REV01!B:D,MATCH(H98,RAW_b_TEI0181_REV01!B:B,0),3)=L98,INDEX(
RAW_b_TEI0181_REV01!B:D,MATCH(H98,INDEX(RAW_b_TEI0181_REV01!B:B,MATCH(H98,RAW_b_TEI0181_REV01!B:B,)+1):'RAW_b_TEI0181_REV01'!B11169,)+MATCH(H98,RAW_b_TEI0181_REV01!B:B,),3),INDEX(RAW_b_TEI0181_REV01!B:D,MATCH(H98,RAW_b_TEI0181_REV01!B:B,0),3)),"---"))),"---")</f>
        <v>---</v>
      </c>
      <c r="T98">
        <f>COUNTIF(RAW_b_TEI0181_REV01!B:B,G98)</f>
        <v>3</v>
      </c>
      <c r="U98" t="str">
        <f t="shared" si="12"/>
        <v>USB TYP C, 2.0-D_N</v>
      </c>
      <c r="W98" t="str">
        <f>IF(IF(IFERROR(VLOOKUP(H98,$O$6:$O$50,1,),1)=1,1,0),IFERROR(VLOOKUP($F$2&amp;"-"&amp;H98,RAW_b_TEI0181_REV01!C:G,4,0),"--"),"---")</f>
        <v>--</v>
      </c>
      <c r="X98" t="str">
        <f t="shared" si="13"/>
        <v>J9-B7</v>
      </c>
    </row>
    <row r="99" spans="1:24" x14ac:dyDescent="0.25">
      <c r="A99" t="s">
        <v>262</v>
      </c>
      <c r="B99" t="s">
        <v>1838</v>
      </c>
      <c r="C99" t="s">
        <v>404</v>
      </c>
      <c r="D99" t="s">
        <v>392</v>
      </c>
      <c r="E99" t="s">
        <v>403</v>
      </c>
      <c r="F99" t="str">
        <f t="shared" si="7"/>
        <v>J9-A8</v>
      </c>
      <c r="G99" t="str">
        <f>VLOOKUP(F99,RAW_b_TEI0181_REV01!A:B,2,0)</f>
        <v>NetJ9_A8</v>
      </c>
      <c r="H99" t="str">
        <f t="shared" si="8"/>
        <v>NetJ9_A8</v>
      </c>
      <c r="I99" t="str">
        <f t="shared" si="9"/>
        <v>--</v>
      </c>
      <c r="J99" t="str">
        <f t="shared" si="10"/>
        <v>--</v>
      </c>
      <c r="K99" t="str">
        <f>IFERROR(IF(J99="--",IF(G99=H99,VLOOKUP(G99,RAW_b_TEI0181_REV01!L:N,3,0),SUM(VLOOKUP(H99,RAW_b_TEI0181_REV01!L:N,3,0),VLOOKUP(G99,RAW_b_TEI0181_REV01!L:N,3,0))),"---"),"---")</f>
        <v>---</v>
      </c>
      <c r="L99" t="str">
        <f t="shared" si="11"/>
        <v>J9-A8</v>
      </c>
      <c r="M99" t="str">
        <f>IFERROR(IF(
COUNTIF(B2B!H:H,(IF(K99&lt;&gt;"---",IF(INDEX(RAW_b_TEI0181_REV01!B:D,MATCH(H99,RAW_b_TEI0181_REV01!B:B,0),3)=L99,INDEX(
RAW_b_TEI0181_REV01!B:D,MATCH(H99,INDEX(RAW_b_TEI0181_REV01!B:B,MATCH(H99,RAW_b_TEI0181_REV01!B:B,)+1):'RAW_b_TEI0181_REV01'!B11170,)+MATCH(H99,RAW_b_TEI0181_REV01!B:B,),3),INDEX(RAW_b_TEI0181_REV01!B:D,MATCH(H99,RAW_b_TEI0181_REV01!B:B,0),3)),"---")))=1,"---",IF(K99&lt;&gt;"---",IF(INDEX(RAW_b_TEI0181_REV01!B:D,MATCH(H99,RAW_b_TEI0181_REV01!B:B,0),3)=L99,INDEX(
RAW_b_TEI0181_REV01!B:D,MATCH(H99,INDEX(RAW_b_TEI0181_REV01!B:B,MATCH(H99,RAW_b_TEI0181_REV01!B:B,)+1):'RAW_b_TEI0181_REV01'!B11170,)+MATCH(H99,RAW_b_TEI0181_REV01!B:B,),3),INDEX(RAW_b_TEI0181_REV01!B:D,MATCH(H99,RAW_b_TEI0181_REV01!B:B,0),3)),"---")),"---")</f>
        <v>---</v>
      </c>
      <c r="N99" t="str">
        <f>IFERROR(IF(AND(B99="B2B",J99="--"),L99,IF(
COUNTIF(B2B!H:H,(IF(K99&lt;&gt;"---",IF(INDEX(RAW_b_TEI0181_REV01!B:D,MATCH(H99,RAW_b_TEI0181_REV01!B:B,0),3)=L99,INDEX(
RAW_b_TEI0181_REV01!B:D,MATCH(H99,INDEX(RAW_b_TEI0181_REV01!B:B,MATCH(H99,RAW_b_TEI0181_REV01!B:B,)+1):'RAW_b_TEI0181_REV01'!B11170,)+MATCH(H99,RAW_b_TEI0181_REV01!B:B,),3),INDEX(RAW_b_TEI0181_REV01!B:D,MATCH(H99,RAW_b_TEI0181_REV01!B:B,0),3)),"---")))=0,"---",IF(K99&lt;&gt;"---",IF(INDEX(RAW_b_TEI0181_REV01!B:D,MATCH(H99,RAW_b_TEI0181_REV01!B:B,0),3)=L99,INDEX(
RAW_b_TEI0181_REV01!B:D,MATCH(H99,INDEX(RAW_b_TEI0181_REV01!B:B,MATCH(H99,RAW_b_TEI0181_REV01!B:B,)+1):'RAW_b_TEI0181_REV01'!B11170,)+MATCH(H99,RAW_b_TEI0181_REV01!B:B,),3),INDEX(RAW_b_TEI0181_REV01!B:D,MATCH(H99,RAW_b_TEI0181_REV01!B:B,0),3)),"---"))),"---")</f>
        <v>---</v>
      </c>
      <c r="T99">
        <f>COUNTIF(RAW_b_TEI0181_REV01!B:B,G99)</f>
        <v>1</v>
      </c>
      <c r="U99" t="str">
        <f t="shared" si="12"/>
        <v>USB TYP C, 2.0-NetJ9_A8</v>
      </c>
      <c r="W99" t="str">
        <f>IF(IF(IFERROR(VLOOKUP(H99,$O$6:$O$50,1,),1)=1,1,0),IFERROR(VLOOKUP($F$2&amp;"-"&amp;H99,RAW_b_TEI0181_REV01!C:G,4,0),"--"),"---")</f>
        <v>--</v>
      </c>
      <c r="X99" t="str">
        <f t="shared" si="13"/>
        <v>---</v>
      </c>
    </row>
    <row r="100" spans="1:24" x14ac:dyDescent="0.25">
      <c r="A100" t="s">
        <v>263</v>
      </c>
      <c r="B100" t="s">
        <v>1838</v>
      </c>
      <c r="C100" t="s">
        <v>395</v>
      </c>
      <c r="D100" t="s">
        <v>392</v>
      </c>
      <c r="E100" t="s">
        <v>406</v>
      </c>
      <c r="F100" t="str">
        <f t="shared" si="7"/>
        <v>J9-A9</v>
      </c>
      <c r="G100" t="str">
        <f>VLOOKUP(F100,RAW_b_TEI0181_REV01!A:B,2,0)</f>
        <v>USB_VBUS</v>
      </c>
      <c r="H100" t="str">
        <f t="shared" si="8"/>
        <v>USB_VBUS</v>
      </c>
      <c r="I100" t="str">
        <f t="shared" si="9"/>
        <v>--</v>
      </c>
      <c r="J100" t="str">
        <f t="shared" si="10"/>
        <v>---</v>
      </c>
      <c r="K100" t="str">
        <f>IFERROR(IF(J100="--",IF(G100=H100,VLOOKUP(G100,RAW_b_TEI0181_REV01!L:N,3,0),SUM(VLOOKUP(H100,RAW_b_TEI0181_REV01!L:N,3,0),VLOOKUP(G100,RAW_b_TEI0181_REV01!L:N,3,0))),"---"),"---")</f>
        <v>---</v>
      </c>
      <c r="L100" t="str">
        <f t="shared" si="11"/>
        <v>J9-A9</v>
      </c>
      <c r="M100" t="str">
        <f>IFERROR(IF(
COUNTIF(B2B!H:H,(IF(K100&lt;&gt;"---",IF(INDEX(RAW_b_TEI0181_REV01!B:D,MATCH(H100,RAW_b_TEI0181_REV01!B:B,0),3)=L100,INDEX(
RAW_b_TEI0181_REV01!B:D,MATCH(H100,INDEX(RAW_b_TEI0181_REV01!B:B,MATCH(H100,RAW_b_TEI0181_REV01!B:B,)+1):'RAW_b_TEI0181_REV01'!B11171,)+MATCH(H100,RAW_b_TEI0181_REV01!B:B,),3),INDEX(RAW_b_TEI0181_REV01!B:D,MATCH(H100,RAW_b_TEI0181_REV01!B:B,0),3)),"---")))=1,"---",IF(K100&lt;&gt;"---",IF(INDEX(RAW_b_TEI0181_REV01!B:D,MATCH(H100,RAW_b_TEI0181_REV01!B:B,0),3)=L100,INDEX(
RAW_b_TEI0181_REV01!B:D,MATCH(H100,INDEX(RAW_b_TEI0181_REV01!B:B,MATCH(H100,RAW_b_TEI0181_REV01!B:B,)+1):'RAW_b_TEI0181_REV01'!B11171,)+MATCH(H100,RAW_b_TEI0181_REV01!B:B,),3),INDEX(RAW_b_TEI0181_REV01!B:D,MATCH(H100,RAW_b_TEI0181_REV01!B:B,0),3)),"---")),"---")</f>
        <v>---</v>
      </c>
      <c r="N100" t="str">
        <f>IFERROR(IF(AND(B100="B2B",J100="--"),L100,IF(
COUNTIF(B2B!H:H,(IF(K100&lt;&gt;"---",IF(INDEX(RAW_b_TEI0181_REV01!B:D,MATCH(H100,RAW_b_TEI0181_REV01!B:B,0),3)=L100,INDEX(
RAW_b_TEI0181_REV01!B:D,MATCH(H100,INDEX(RAW_b_TEI0181_REV01!B:B,MATCH(H100,RAW_b_TEI0181_REV01!B:B,)+1):'RAW_b_TEI0181_REV01'!B11171,)+MATCH(H100,RAW_b_TEI0181_REV01!B:B,),3),INDEX(RAW_b_TEI0181_REV01!B:D,MATCH(H100,RAW_b_TEI0181_REV01!B:B,0),3)),"---")))=0,"---",IF(K100&lt;&gt;"---",IF(INDEX(RAW_b_TEI0181_REV01!B:D,MATCH(H100,RAW_b_TEI0181_REV01!B:B,0),3)=L100,INDEX(
RAW_b_TEI0181_REV01!B:D,MATCH(H100,INDEX(RAW_b_TEI0181_REV01!B:B,MATCH(H100,RAW_b_TEI0181_REV01!B:B,)+1):'RAW_b_TEI0181_REV01'!B11171,)+MATCH(H100,RAW_b_TEI0181_REV01!B:B,),3),INDEX(RAW_b_TEI0181_REV01!B:D,MATCH(H100,RAW_b_TEI0181_REV01!B:B,0),3)),"---"))),"---")</f>
        <v>---</v>
      </c>
      <c r="T100">
        <f>COUNTIF(RAW_b_TEI0181_REV01!B:B,G100)</f>
        <v>7</v>
      </c>
      <c r="U100" t="str">
        <f t="shared" si="12"/>
        <v>USB TYP C, 2.0-USB_VBUS</v>
      </c>
      <c r="W100" t="str">
        <f>IF(IF(IFERROR(VLOOKUP(H100,$O$6:$O$50,1,),1)=1,1,0),IFERROR(VLOOKUP($F$2&amp;"-"&amp;H100,RAW_b_TEI0181_REV01!C:G,4,0),"--"),"---")</f>
        <v>---</v>
      </c>
      <c r="X100" t="str">
        <f t="shared" si="13"/>
        <v>---</v>
      </c>
    </row>
    <row r="101" spans="1:24" x14ac:dyDescent="0.25">
      <c r="A101" t="s">
        <v>264</v>
      </c>
      <c r="B101" t="s">
        <v>1838</v>
      </c>
      <c r="C101" t="s">
        <v>325</v>
      </c>
      <c r="D101" t="s">
        <v>392</v>
      </c>
      <c r="E101" t="s">
        <v>408</v>
      </c>
      <c r="F101" t="str">
        <f t="shared" si="7"/>
        <v>J9-A12</v>
      </c>
      <c r="G101" t="str">
        <f>VLOOKUP(F101,RAW_b_TEI0181_REV01!A:B,2,0)</f>
        <v>GND</v>
      </c>
      <c r="H101" t="str">
        <f t="shared" si="8"/>
        <v>GND</v>
      </c>
      <c r="I101" t="str">
        <f t="shared" si="9"/>
        <v>--</v>
      </c>
      <c r="J101" t="str">
        <f t="shared" si="10"/>
        <v>---</v>
      </c>
      <c r="K101" t="str">
        <f>IFERROR(IF(J101="--",IF(G101=H101,VLOOKUP(G101,RAW_b_TEI0181_REV01!L:N,3,0),SUM(VLOOKUP(H101,RAW_b_TEI0181_REV01!L:N,3,0),VLOOKUP(G101,RAW_b_TEI0181_REV01!L:N,3,0))),"---"),"---")</f>
        <v>---</v>
      </c>
      <c r="L101" t="str">
        <f t="shared" si="11"/>
        <v>J9-A12</v>
      </c>
      <c r="M101" t="str">
        <f>IFERROR(IF(
COUNTIF(B2B!H:H,(IF(K101&lt;&gt;"---",IF(INDEX(RAW_b_TEI0181_REV01!B:D,MATCH(H101,RAW_b_TEI0181_REV01!B:B,0),3)=L101,INDEX(
RAW_b_TEI0181_REV01!B:D,MATCH(H101,INDEX(RAW_b_TEI0181_REV01!B:B,MATCH(H101,RAW_b_TEI0181_REV01!B:B,)+1):'RAW_b_TEI0181_REV01'!B11172,)+MATCH(H101,RAW_b_TEI0181_REV01!B:B,),3),INDEX(RAW_b_TEI0181_REV01!B:D,MATCH(H101,RAW_b_TEI0181_REV01!B:B,0),3)),"---")))=1,"---",IF(K101&lt;&gt;"---",IF(INDEX(RAW_b_TEI0181_REV01!B:D,MATCH(H101,RAW_b_TEI0181_REV01!B:B,0),3)=L101,INDEX(
RAW_b_TEI0181_REV01!B:D,MATCH(H101,INDEX(RAW_b_TEI0181_REV01!B:B,MATCH(H101,RAW_b_TEI0181_REV01!B:B,)+1):'RAW_b_TEI0181_REV01'!B11172,)+MATCH(H101,RAW_b_TEI0181_REV01!B:B,),3),INDEX(RAW_b_TEI0181_REV01!B:D,MATCH(H101,RAW_b_TEI0181_REV01!B:B,0),3)),"---")),"---")</f>
        <v>---</v>
      </c>
      <c r="N101" t="str">
        <f>IFERROR(IF(AND(B101="B2B",J101="--"),L101,IF(
COUNTIF(B2B!H:H,(IF(K101&lt;&gt;"---",IF(INDEX(RAW_b_TEI0181_REV01!B:D,MATCH(H101,RAW_b_TEI0181_REV01!B:B,0),3)=L101,INDEX(
RAW_b_TEI0181_REV01!B:D,MATCH(H101,INDEX(RAW_b_TEI0181_REV01!B:B,MATCH(H101,RAW_b_TEI0181_REV01!B:B,)+1):'RAW_b_TEI0181_REV01'!B11172,)+MATCH(H101,RAW_b_TEI0181_REV01!B:B,),3),INDEX(RAW_b_TEI0181_REV01!B:D,MATCH(H101,RAW_b_TEI0181_REV01!B:B,0),3)),"---")))=0,"---",IF(K101&lt;&gt;"---",IF(INDEX(RAW_b_TEI0181_REV01!B:D,MATCH(H101,RAW_b_TEI0181_REV01!B:B,0),3)=L101,INDEX(
RAW_b_TEI0181_REV01!B:D,MATCH(H101,INDEX(RAW_b_TEI0181_REV01!B:B,MATCH(H101,RAW_b_TEI0181_REV01!B:B,)+1):'RAW_b_TEI0181_REV01'!B11172,)+MATCH(H101,RAW_b_TEI0181_REV01!B:B,),3),INDEX(RAW_b_TEI0181_REV01!B:D,MATCH(H101,RAW_b_TEI0181_REV01!B:B,0),3)),"---"))),"---")</f>
        <v>---</v>
      </c>
      <c r="T101">
        <f>COUNTIF(RAW_b_TEI0181_REV01!B:B,G101)</f>
        <v>591</v>
      </c>
      <c r="U101" t="str">
        <f t="shared" si="12"/>
        <v>USB TYP C, 2.0-GND</v>
      </c>
      <c r="W101" t="str">
        <f>IF(IF(IFERROR(VLOOKUP(H101,$O$6:$O$50,1,),1)=1,1,0),IFERROR(VLOOKUP($F$2&amp;"-"&amp;H101,RAW_b_TEI0181_REV01!C:G,4,0),"--"),"---")</f>
        <v>---</v>
      </c>
      <c r="X101" t="str">
        <f t="shared" si="13"/>
        <v>---</v>
      </c>
    </row>
    <row r="102" spans="1:24" x14ac:dyDescent="0.25">
      <c r="A102" t="s">
        <v>265</v>
      </c>
      <c r="B102" t="s">
        <v>1838</v>
      </c>
      <c r="C102" t="s">
        <v>325</v>
      </c>
      <c r="D102" t="s">
        <v>392</v>
      </c>
      <c r="E102" t="s">
        <v>410</v>
      </c>
      <c r="F102" t="str">
        <f t="shared" si="7"/>
        <v>J9-B1</v>
      </c>
      <c r="G102" t="str">
        <f>VLOOKUP(F102,RAW_b_TEI0181_REV01!A:B,2,0)</f>
        <v>GND</v>
      </c>
      <c r="H102" t="str">
        <f t="shared" si="8"/>
        <v>GND</v>
      </c>
      <c r="I102" t="str">
        <f t="shared" si="9"/>
        <v>--</v>
      </c>
      <c r="J102" t="str">
        <f t="shared" si="10"/>
        <v>---</v>
      </c>
      <c r="K102" t="str">
        <f>IFERROR(IF(J102="--",IF(G102=H102,VLOOKUP(G102,RAW_b_TEI0181_REV01!L:N,3,0),SUM(VLOOKUP(H102,RAW_b_TEI0181_REV01!L:N,3,0),VLOOKUP(G102,RAW_b_TEI0181_REV01!L:N,3,0))),"---"),"---")</f>
        <v>---</v>
      </c>
      <c r="L102" t="str">
        <f t="shared" si="11"/>
        <v>J9-B1</v>
      </c>
      <c r="M102" t="str">
        <f>IFERROR(IF(
COUNTIF(B2B!H:H,(IF(K102&lt;&gt;"---",IF(INDEX(RAW_b_TEI0181_REV01!B:D,MATCH(H102,RAW_b_TEI0181_REV01!B:B,0),3)=L102,INDEX(
RAW_b_TEI0181_REV01!B:D,MATCH(H102,INDEX(RAW_b_TEI0181_REV01!B:B,MATCH(H102,RAW_b_TEI0181_REV01!B:B,)+1):'RAW_b_TEI0181_REV01'!B11173,)+MATCH(H102,RAW_b_TEI0181_REV01!B:B,),3),INDEX(RAW_b_TEI0181_REV01!B:D,MATCH(H102,RAW_b_TEI0181_REV01!B:B,0),3)),"---")))=1,"---",IF(K102&lt;&gt;"---",IF(INDEX(RAW_b_TEI0181_REV01!B:D,MATCH(H102,RAW_b_TEI0181_REV01!B:B,0),3)=L102,INDEX(
RAW_b_TEI0181_REV01!B:D,MATCH(H102,INDEX(RAW_b_TEI0181_REV01!B:B,MATCH(H102,RAW_b_TEI0181_REV01!B:B,)+1):'RAW_b_TEI0181_REV01'!B11173,)+MATCH(H102,RAW_b_TEI0181_REV01!B:B,),3),INDEX(RAW_b_TEI0181_REV01!B:D,MATCH(H102,RAW_b_TEI0181_REV01!B:B,0),3)),"---")),"---")</f>
        <v>---</v>
      </c>
      <c r="N102" t="str">
        <f>IFERROR(IF(AND(B102="B2B",J102="--"),L102,IF(
COUNTIF(B2B!H:H,(IF(K102&lt;&gt;"---",IF(INDEX(RAW_b_TEI0181_REV01!B:D,MATCH(H102,RAW_b_TEI0181_REV01!B:B,0),3)=L102,INDEX(
RAW_b_TEI0181_REV01!B:D,MATCH(H102,INDEX(RAW_b_TEI0181_REV01!B:B,MATCH(H102,RAW_b_TEI0181_REV01!B:B,)+1):'RAW_b_TEI0181_REV01'!B11173,)+MATCH(H102,RAW_b_TEI0181_REV01!B:B,),3),INDEX(RAW_b_TEI0181_REV01!B:D,MATCH(H102,RAW_b_TEI0181_REV01!B:B,0),3)),"---")))=0,"---",IF(K102&lt;&gt;"---",IF(INDEX(RAW_b_TEI0181_REV01!B:D,MATCH(H102,RAW_b_TEI0181_REV01!B:B,0),3)=L102,INDEX(
RAW_b_TEI0181_REV01!B:D,MATCH(H102,INDEX(RAW_b_TEI0181_REV01!B:B,MATCH(H102,RAW_b_TEI0181_REV01!B:B,)+1):'RAW_b_TEI0181_REV01'!B11173,)+MATCH(H102,RAW_b_TEI0181_REV01!B:B,),3),INDEX(RAW_b_TEI0181_REV01!B:D,MATCH(H102,RAW_b_TEI0181_REV01!B:B,0),3)),"---"))),"---")</f>
        <v>---</v>
      </c>
      <c r="T102">
        <f>COUNTIF(RAW_b_TEI0181_REV01!B:B,G102)</f>
        <v>591</v>
      </c>
      <c r="U102" t="str">
        <f t="shared" si="12"/>
        <v>USB TYP C, 2.0-GND</v>
      </c>
      <c r="W102" t="str">
        <f>IF(IF(IFERROR(VLOOKUP(H102,$O$6:$O$50,1,),1)=1,1,0),IFERROR(VLOOKUP($F$2&amp;"-"&amp;H102,RAW_b_TEI0181_REV01!C:G,4,0),"--"),"---")</f>
        <v>---</v>
      </c>
      <c r="X102" t="str">
        <f t="shared" si="13"/>
        <v>---</v>
      </c>
    </row>
    <row r="103" spans="1:24" x14ac:dyDescent="0.25">
      <c r="A103" t="s">
        <v>266</v>
      </c>
      <c r="B103" t="s">
        <v>1838</v>
      </c>
      <c r="C103" t="s">
        <v>395</v>
      </c>
      <c r="D103" t="s">
        <v>392</v>
      </c>
      <c r="E103" t="s">
        <v>412</v>
      </c>
      <c r="F103" t="str">
        <f t="shared" si="7"/>
        <v>J9-B4</v>
      </c>
      <c r="G103" t="str">
        <f>VLOOKUP(F103,RAW_b_TEI0181_REV01!A:B,2,0)</f>
        <v>USB_VBUS</v>
      </c>
      <c r="H103" t="str">
        <f t="shared" si="8"/>
        <v>USB_VBUS</v>
      </c>
      <c r="I103" t="str">
        <f t="shared" si="9"/>
        <v>--</v>
      </c>
      <c r="J103" t="str">
        <f t="shared" si="10"/>
        <v>---</v>
      </c>
      <c r="K103" t="str">
        <f>IFERROR(IF(J103="--",IF(G103=H103,VLOOKUP(G103,RAW_b_TEI0181_REV01!L:N,3,0),SUM(VLOOKUP(H103,RAW_b_TEI0181_REV01!L:N,3,0),VLOOKUP(G103,RAW_b_TEI0181_REV01!L:N,3,0))),"---"),"---")</f>
        <v>---</v>
      </c>
      <c r="L103" t="str">
        <f t="shared" si="11"/>
        <v>J9-B4</v>
      </c>
      <c r="M103" t="str">
        <f>IFERROR(IF(
COUNTIF(B2B!H:H,(IF(K103&lt;&gt;"---",IF(INDEX(RAW_b_TEI0181_REV01!B:D,MATCH(H103,RAW_b_TEI0181_REV01!B:B,0),3)=L103,INDEX(
RAW_b_TEI0181_REV01!B:D,MATCH(H103,INDEX(RAW_b_TEI0181_REV01!B:B,MATCH(H103,RAW_b_TEI0181_REV01!B:B,)+1):'RAW_b_TEI0181_REV01'!B11174,)+MATCH(H103,RAW_b_TEI0181_REV01!B:B,),3),INDEX(RAW_b_TEI0181_REV01!B:D,MATCH(H103,RAW_b_TEI0181_REV01!B:B,0),3)),"---")))=1,"---",IF(K103&lt;&gt;"---",IF(INDEX(RAW_b_TEI0181_REV01!B:D,MATCH(H103,RAW_b_TEI0181_REV01!B:B,0),3)=L103,INDEX(
RAW_b_TEI0181_REV01!B:D,MATCH(H103,INDEX(RAW_b_TEI0181_REV01!B:B,MATCH(H103,RAW_b_TEI0181_REV01!B:B,)+1):'RAW_b_TEI0181_REV01'!B11174,)+MATCH(H103,RAW_b_TEI0181_REV01!B:B,),3),INDEX(RAW_b_TEI0181_REV01!B:D,MATCH(H103,RAW_b_TEI0181_REV01!B:B,0),3)),"---")),"---")</f>
        <v>---</v>
      </c>
      <c r="N103" t="str">
        <f>IFERROR(IF(AND(B103="B2B",J103="--"),L103,IF(
COUNTIF(B2B!H:H,(IF(K103&lt;&gt;"---",IF(INDEX(RAW_b_TEI0181_REV01!B:D,MATCH(H103,RAW_b_TEI0181_REV01!B:B,0),3)=L103,INDEX(
RAW_b_TEI0181_REV01!B:D,MATCH(H103,INDEX(RAW_b_TEI0181_REV01!B:B,MATCH(H103,RAW_b_TEI0181_REV01!B:B,)+1):'RAW_b_TEI0181_REV01'!B11174,)+MATCH(H103,RAW_b_TEI0181_REV01!B:B,),3),INDEX(RAW_b_TEI0181_REV01!B:D,MATCH(H103,RAW_b_TEI0181_REV01!B:B,0),3)),"---")))=0,"---",IF(K103&lt;&gt;"---",IF(INDEX(RAW_b_TEI0181_REV01!B:D,MATCH(H103,RAW_b_TEI0181_REV01!B:B,0),3)=L103,INDEX(
RAW_b_TEI0181_REV01!B:D,MATCH(H103,INDEX(RAW_b_TEI0181_REV01!B:B,MATCH(H103,RAW_b_TEI0181_REV01!B:B,)+1):'RAW_b_TEI0181_REV01'!B11174,)+MATCH(H103,RAW_b_TEI0181_REV01!B:B,),3),INDEX(RAW_b_TEI0181_REV01!B:D,MATCH(H103,RAW_b_TEI0181_REV01!B:B,0),3)),"---"))),"---")</f>
        <v>---</v>
      </c>
      <c r="T103">
        <f>COUNTIF(RAW_b_TEI0181_REV01!B:B,G103)</f>
        <v>7</v>
      </c>
      <c r="U103" t="str">
        <f t="shared" si="12"/>
        <v>USB TYP C, 2.0-USB_VBUS</v>
      </c>
      <c r="W103" t="str">
        <f>IF(IF(IFERROR(VLOOKUP(H103,$O$6:$O$50,1,),1)=1,1,0),IFERROR(VLOOKUP($F$2&amp;"-"&amp;H103,RAW_b_TEI0181_REV01!C:G,4,0),"--"),"---")</f>
        <v>---</v>
      </c>
      <c r="X103" t="str">
        <f t="shared" si="13"/>
        <v>---</v>
      </c>
    </row>
    <row r="104" spans="1:24" x14ac:dyDescent="0.25">
      <c r="A104" t="s">
        <v>267</v>
      </c>
      <c r="B104" t="s">
        <v>1838</v>
      </c>
      <c r="C104" t="s">
        <v>414</v>
      </c>
      <c r="D104" t="s">
        <v>392</v>
      </c>
      <c r="E104" t="s">
        <v>413</v>
      </c>
      <c r="F104" t="str">
        <f t="shared" si="7"/>
        <v>J9-B5</v>
      </c>
      <c r="G104" t="str">
        <f>VLOOKUP(F104,RAW_b_TEI0181_REV01!A:B,2,0)</f>
        <v>NetJ9_B5</v>
      </c>
      <c r="H104" t="str">
        <f t="shared" si="8"/>
        <v>NetJ9_B5</v>
      </c>
      <c r="I104" t="str">
        <f t="shared" si="9"/>
        <v>--</v>
      </c>
      <c r="J104" t="str">
        <f t="shared" si="10"/>
        <v>--</v>
      </c>
      <c r="K104">
        <f>IFERROR(IF(J104="--",IF(G104=H104,VLOOKUP(G104,RAW_b_TEI0181_REV01!L:N,3,0),SUM(VLOOKUP(H104,RAW_b_TEI0181_REV01!L:N,3,0),VLOOKUP(G104,RAW_b_TEI0181_REV01!L:N,3,0))),"---"),"---")</f>
        <v>1.3305</v>
      </c>
      <c r="L104" t="str">
        <f t="shared" si="11"/>
        <v>J9-B5</v>
      </c>
      <c r="M104" t="str">
        <f>IFERROR(IF(
COUNTIF(B2B!H:H,(IF(K104&lt;&gt;"---",IF(INDEX(RAW_b_TEI0181_REV01!B:D,MATCH(H104,RAW_b_TEI0181_REV01!B:B,0),3)=L104,INDEX(
RAW_b_TEI0181_REV01!B:D,MATCH(H104,INDEX(RAW_b_TEI0181_REV01!B:B,MATCH(H104,RAW_b_TEI0181_REV01!B:B,)+1):'RAW_b_TEI0181_REV01'!B11175,)+MATCH(H104,RAW_b_TEI0181_REV01!B:B,),3),INDEX(RAW_b_TEI0181_REV01!B:D,MATCH(H104,RAW_b_TEI0181_REV01!B:B,0),3)),"---")))=1,"---",IF(K104&lt;&gt;"---",IF(INDEX(RAW_b_TEI0181_REV01!B:D,MATCH(H104,RAW_b_TEI0181_REV01!B:B,0),3)=L104,INDEX(
RAW_b_TEI0181_REV01!B:D,MATCH(H104,INDEX(RAW_b_TEI0181_REV01!B:B,MATCH(H104,RAW_b_TEI0181_REV01!B:B,)+1):'RAW_b_TEI0181_REV01'!B11175,)+MATCH(H104,RAW_b_TEI0181_REV01!B:B,),3),INDEX(RAW_b_TEI0181_REV01!B:D,MATCH(H104,RAW_b_TEI0181_REV01!B:B,0),3)),"---")),"---")</f>
        <v>R17-1</v>
      </c>
      <c r="N104" t="str">
        <f>IFERROR(IF(AND(B104="B2B",J104="--"),L104,IF(
COUNTIF(B2B!H:H,(IF(K104&lt;&gt;"---",IF(INDEX(RAW_b_TEI0181_REV01!B:D,MATCH(H104,RAW_b_TEI0181_REV01!B:B,0),3)=L104,INDEX(
RAW_b_TEI0181_REV01!B:D,MATCH(H104,INDEX(RAW_b_TEI0181_REV01!B:B,MATCH(H104,RAW_b_TEI0181_REV01!B:B,)+1):'RAW_b_TEI0181_REV01'!B11175,)+MATCH(H104,RAW_b_TEI0181_REV01!B:B,),3),INDEX(RAW_b_TEI0181_REV01!B:D,MATCH(H104,RAW_b_TEI0181_REV01!B:B,0),3)),"---")))=0,"---",IF(K104&lt;&gt;"---",IF(INDEX(RAW_b_TEI0181_REV01!B:D,MATCH(H104,RAW_b_TEI0181_REV01!B:B,0),3)=L104,INDEX(
RAW_b_TEI0181_REV01!B:D,MATCH(H104,INDEX(RAW_b_TEI0181_REV01!B:B,MATCH(H104,RAW_b_TEI0181_REV01!B:B,)+1):'RAW_b_TEI0181_REV01'!B11175,)+MATCH(H104,RAW_b_TEI0181_REV01!B:B,),3),INDEX(RAW_b_TEI0181_REV01!B:D,MATCH(H104,RAW_b_TEI0181_REV01!B:B,0),3)),"---"))),"---")</f>
        <v>---</v>
      </c>
      <c r="T104">
        <f>COUNTIF(RAW_b_TEI0181_REV01!B:B,G104)</f>
        <v>2</v>
      </c>
      <c r="U104" t="str">
        <f t="shared" si="12"/>
        <v>USB TYP C, 2.0-NetJ9_B5</v>
      </c>
      <c r="W104" t="str">
        <f>IF(IF(IFERROR(VLOOKUP(H104,$O$6:$O$50,1,),1)=1,1,0),IFERROR(VLOOKUP($F$2&amp;"-"&amp;H104,RAW_b_TEI0181_REV01!C:G,4,0),"--"),"---")</f>
        <v>--</v>
      </c>
      <c r="X104" t="str">
        <f t="shared" si="13"/>
        <v>R17-1</v>
      </c>
    </row>
    <row r="105" spans="1:24" x14ac:dyDescent="0.25">
      <c r="A105" t="s">
        <v>268</v>
      </c>
      <c r="B105" t="s">
        <v>1838</v>
      </c>
      <c r="C105" t="s">
        <v>378</v>
      </c>
      <c r="D105" t="s">
        <v>392</v>
      </c>
      <c r="E105" t="s">
        <v>416</v>
      </c>
      <c r="F105" t="str">
        <f t="shared" si="7"/>
        <v>J9-B6</v>
      </c>
      <c r="G105" t="str">
        <f>VLOOKUP(F105,RAW_b_TEI0181_REV01!A:B,2,0)</f>
        <v>D_P</v>
      </c>
      <c r="H105" t="str">
        <f t="shared" si="8"/>
        <v>D_P</v>
      </c>
      <c r="I105" t="str">
        <f t="shared" si="9"/>
        <v>--</v>
      </c>
      <c r="J105" t="str">
        <f t="shared" si="10"/>
        <v>--</v>
      </c>
      <c r="K105">
        <f>IFERROR(IF(J105="--",IF(G105=H105,VLOOKUP(G105,RAW_b_TEI0181_REV01!L:N,3,0),SUM(VLOOKUP(H105,RAW_b_TEI0181_REV01!L:N,3,0),VLOOKUP(G105,RAW_b_TEI0181_REV01!L:N,3,0))),"---"),"---")</f>
        <v>5.3381999999999996</v>
      </c>
      <c r="L105" t="str">
        <f t="shared" si="11"/>
        <v>J9-B6</v>
      </c>
      <c r="M105" t="str">
        <f>IFERROR(IF(
COUNTIF(B2B!H:H,(IF(K105&lt;&gt;"---",IF(INDEX(RAW_b_TEI0181_REV01!B:D,MATCH(H105,RAW_b_TEI0181_REV01!B:B,0),3)=L105,INDEX(
RAW_b_TEI0181_REV01!B:D,MATCH(H105,INDEX(RAW_b_TEI0181_REV01!B:B,MATCH(H105,RAW_b_TEI0181_REV01!B:B,)+1):'RAW_b_TEI0181_REV01'!B11176,)+MATCH(H105,RAW_b_TEI0181_REV01!B:B,),3),INDEX(RAW_b_TEI0181_REV01!B:D,MATCH(H105,RAW_b_TEI0181_REV01!B:B,0),3)),"---")))=1,"---",IF(K105&lt;&gt;"---",IF(INDEX(RAW_b_TEI0181_REV01!B:D,MATCH(H105,RAW_b_TEI0181_REV01!B:B,0),3)=L105,INDEX(
RAW_b_TEI0181_REV01!B:D,MATCH(H105,INDEX(RAW_b_TEI0181_REV01!B:B,MATCH(H105,RAW_b_TEI0181_REV01!B:B,)+1):'RAW_b_TEI0181_REV01'!B11176,)+MATCH(H105,RAW_b_TEI0181_REV01!B:B,),3),INDEX(RAW_b_TEI0181_REV01!B:D,MATCH(H105,RAW_b_TEI0181_REV01!B:B,0),3)),"---")),"---")</f>
        <v>J9-A6</v>
      </c>
      <c r="N105" t="str">
        <f>IFERROR(IF(AND(B105="B2B",J105="--"),L105,IF(
COUNTIF(B2B!H:H,(IF(K105&lt;&gt;"---",IF(INDEX(RAW_b_TEI0181_REV01!B:D,MATCH(H105,RAW_b_TEI0181_REV01!B:B,0),3)=L105,INDEX(
RAW_b_TEI0181_REV01!B:D,MATCH(H105,INDEX(RAW_b_TEI0181_REV01!B:B,MATCH(H105,RAW_b_TEI0181_REV01!B:B,)+1):'RAW_b_TEI0181_REV01'!B11176,)+MATCH(H105,RAW_b_TEI0181_REV01!B:B,),3),INDEX(RAW_b_TEI0181_REV01!B:D,MATCH(H105,RAW_b_TEI0181_REV01!B:B,0),3)),"---")))=0,"---",IF(K105&lt;&gt;"---",IF(INDEX(RAW_b_TEI0181_REV01!B:D,MATCH(H105,RAW_b_TEI0181_REV01!B:B,0),3)=L105,INDEX(
RAW_b_TEI0181_REV01!B:D,MATCH(H105,INDEX(RAW_b_TEI0181_REV01!B:B,MATCH(H105,RAW_b_TEI0181_REV01!B:B,)+1):'RAW_b_TEI0181_REV01'!B11176,)+MATCH(H105,RAW_b_TEI0181_REV01!B:B,),3),INDEX(RAW_b_TEI0181_REV01!B:D,MATCH(H105,RAW_b_TEI0181_REV01!B:B,0),3)),"---"))),"---")</f>
        <v>---</v>
      </c>
      <c r="T105">
        <f>COUNTIF(RAW_b_TEI0181_REV01!B:B,G105)</f>
        <v>3</v>
      </c>
      <c r="U105" t="str">
        <f t="shared" si="12"/>
        <v>USB TYP C, 2.0-D_P</v>
      </c>
      <c r="W105" t="str">
        <f>IF(IF(IFERROR(VLOOKUP(H105,$O$6:$O$50,1,),1)=1,1,0),IFERROR(VLOOKUP($F$2&amp;"-"&amp;H105,RAW_b_TEI0181_REV01!C:G,4,0),"--"),"---")</f>
        <v>--</v>
      </c>
      <c r="X105" t="str">
        <f t="shared" si="13"/>
        <v>J9-A6</v>
      </c>
    </row>
    <row r="106" spans="1:24" x14ac:dyDescent="0.25">
      <c r="A106" t="s">
        <v>1839</v>
      </c>
      <c r="B106" t="s">
        <v>1838</v>
      </c>
      <c r="C106" t="s">
        <v>376</v>
      </c>
      <c r="D106" t="s">
        <v>392</v>
      </c>
      <c r="E106" t="s">
        <v>418</v>
      </c>
      <c r="F106" t="str">
        <f t="shared" si="7"/>
        <v>J9-B7</v>
      </c>
      <c r="G106" t="str">
        <f>VLOOKUP(F106,RAW_b_TEI0181_REV01!A:B,2,0)</f>
        <v>D_N</v>
      </c>
      <c r="H106" t="str">
        <f t="shared" si="8"/>
        <v>D_N</v>
      </c>
      <c r="I106" t="str">
        <f t="shared" si="9"/>
        <v>--</v>
      </c>
      <c r="J106" t="str">
        <f t="shared" si="10"/>
        <v>--</v>
      </c>
      <c r="K106">
        <f>IFERROR(IF(J106="--",IF(G106=H106,VLOOKUP(G106,RAW_b_TEI0181_REV01!L:N,3,0),SUM(VLOOKUP(H106,RAW_b_TEI0181_REV01!L:N,3,0),VLOOKUP(G106,RAW_b_TEI0181_REV01!L:N,3,0))),"---"),"---")</f>
        <v>5.2317</v>
      </c>
      <c r="L106" t="str">
        <f t="shared" si="11"/>
        <v>J9-B7</v>
      </c>
      <c r="M106" t="str">
        <f>IFERROR(IF(
COUNTIF(B2B!H:H,(IF(K106&lt;&gt;"---",IF(INDEX(RAW_b_TEI0181_REV01!B:D,MATCH(H106,RAW_b_TEI0181_REV01!B:B,0),3)=L106,INDEX(
RAW_b_TEI0181_REV01!B:D,MATCH(H106,INDEX(RAW_b_TEI0181_REV01!B:B,MATCH(H106,RAW_b_TEI0181_REV01!B:B,)+1):'RAW_b_TEI0181_REV01'!B11177,)+MATCH(H106,RAW_b_TEI0181_REV01!B:B,),3),INDEX(RAW_b_TEI0181_REV01!B:D,MATCH(H106,RAW_b_TEI0181_REV01!B:B,0),3)),"---")))=1,"---",IF(K106&lt;&gt;"---",IF(INDEX(RAW_b_TEI0181_REV01!B:D,MATCH(H106,RAW_b_TEI0181_REV01!B:B,0),3)=L106,INDEX(
RAW_b_TEI0181_REV01!B:D,MATCH(H106,INDEX(RAW_b_TEI0181_REV01!B:B,MATCH(H106,RAW_b_TEI0181_REV01!B:B,)+1):'RAW_b_TEI0181_REV01'!B11177,)+MATCH(H106,RAW_b_TEI0181_REV01!B:B,),3),INDEX(RAW_b_TEI0181_REV01!B:D,MATCH(H106,RAW_b_TEI0181_REV01!B:B,0),3)),"---")),"---")</f>
        <v>J9-A7</v>
      </c>
      <c r="N106" t="str">
        <f>IFERROR(IF(AND(B106="B2B",J106="--"),L106,IF(
COUNTIF(B2B!H:H,(IF(K106&lt;&gt;"---",IF(INDEX(RAW_b_TEI0181_REV01!B:D,MATCH(H106,RAW_b_TEI0181_REV01!B:B,0),3)=L106,INDEX(
RAW_b_TEI0181_REV01!B:D,MATCH(H106,INDEX(RAW_b_TEI0181_REV01!B:B,MATCH(H106,RAW_b_TEI0181_REV01!B:B,)+1):'RAW_b_TEI0181_REV01'!B11177,)+MATCH(H106,RAW_b_TEI0181_REV01!B:B,),3),INDEX(RAW_b_TEI0181_REV01!B:D,MATCH(H106,RAW_b_TEI0181_REV01!B:B,0),3)),"---")))=0,"---",IF(K106&lt;&gt;"---",IF(INDEX(RAW_b_TEI0181_REV01!B:D,MATCH(H106,RAW_b_TEI0181_REV01!B:B,0),3)=L106,INDEX(
RAW_b_TEI0181_REV01!B:D,MATCH(H106,INDEX(RAW_b_TEI0181_REV01!B:B,MATCH(H106,RAW_b_TEI0181_REV01!B:B,)+1):'RAW_b_TEI0181_REV01'!B11177,)+MATCH(H106,RAW_b_TEI0181_REV01!B:B,),3),INDEX(RAW_b_TEI0181_REV01!B:D,MATCH(H106,RAW_b_TEI0181_REV01!B:B,0),3)),"---"))),"---")</f>
        <v>---</v>
      </c>
      <c r="T106">
        <f>COUNTIF(RAW_b_TEI0181_REV01!B:B,G106)</f>
        <v>3</v>
      </c>
      <c r="U106" t="str">
        <f t="shared" si="12"/>
        <v>USB TYP C, 2.0-D_N</v>
      </c>
      <c r="W106" t="str">
        <f>IF(IF(IFERROR(VLOOKUP(H106,$O$6:$O$50,1,),1)=1,1,0),IFERROR(VLOOKUP($F$2&amp;"-"&amp;H106,RAW_b_TEI0181_REV01!C:G,4,0),"--"),"---")</f>
        <v>--</v>
      </c>
      <c r="X106" t="str">
        <f t="shared" si="13"/>
        <v>J9-A7</v>
      </c>
    </row>
    <row r="107" spans="1:24" x14ac:dyDescent="0.25">
      <c r="A107" t="s">
        <v>1840</v>
      </c>
      <c r="B107" t="s">
        <v>1838</v>
      </c>
      <c r="C107" t="s">
        <v>421</v>
      </c>
      <c r="D107" t="s">
        <v>392</v>
      </c>
      <c r="E107" t="s">
        <v>420</v>
      </c>
      <c r="F107" t="str">
        <f t="shared" si="7"/>
        <v>J9-B8</v>
      </c>
      <c r="G107" t="str">
        <f>VLOOKUP(F107,RAW_b_TEI0181_REV01!A:B,2,0)</f>
        <v>NetJ9_B8</v>
      </c>
      <c r="H107" t="str">
        <f t="shared" si="8"/>
        <v>NetJ9_B8</v>
      </c>
      <c r="I107" t="str">
        <f t="shared" si="9"/>
        <v>--</v>
      </c>
      <c r="J107" t="str">
        <f t="shared" si="10"/>
        <v>--</v>
      </c>
      <c r="K107" t="str">
        <f>IFERROR(IF(J107="--",IF(G107=H107,VLOOKUP(G107,RAW_b_TEI0181_REV01!L:N,3,0),SUM(VLOOKUP(H107,RAW_b_TEI0181_REV01!L:N,3,0),VLOOKUP(G107,RAW_b_TEI0181_REV01!L:N,3,0))),"---"),"---")</f>
        <v>---</v>
      </c>
      <c r="L107" t="str">
        <f t="shared" si="11"/>
        <v>J9-B8</v>
      </c>
      <c r="M107" t="str">
        <f>IFERROR(IF(
COUNTIF(B2B!H:H,(IF(K107&lt;&gt;"---",IF(INDEX(RAW_b_TEI0181_REV01!B:D,MATCH(H107,RAW_b_TEI0181_REV01!B:B,0),3)=L107,INDEX(
RAW_b_TEI0181_REV01!B:D,MATCH(H107,INDEX(RAW_b_TEI0181_REV01!B:B,MATCH(H107,RAW_b_TEI0181_REV01!B:B,)+1):'RAW_b_TEI0181_REV01'!B11178,)+MATCH(H107,RAW_b_TEI0181_REV01!B:B,),3),INDEX(RAW_b_TEI0181_REV01!B:D,MATCH(H107,RAW_b_TEI0181_REV01!B:B,0),3)),"---")))=1,"---",IF(K107&lt;&gt;"---",IF(INDEX(RAW_b_TEI0181_REV01!B:D,MATCH(H107,RAW_b_TEI0181_REV01!B:B,0),3)=L107,INDEX(
RAW_b_TEI0181_REV01!B:D,MATCH(H107,INDEX(RAW_b_TEI0181_REV01!B:B,MATCH(H107,RAW_b_TEI0181_REV01!B:B,)+1):'RAW_b_TEI0181_REV01'!B11178,)+MATCH(H107,RAW_b_TEI0181_REV01!B:B,),3),INDEX(RAW_b_TEI0181_REV01!B:D,MATCH(H107,RAW_b_TEI0181_REV01!B:B,0),3)),"---")),"---")</f>
        <v>---</v>
      </c>
      <c r="N107" t="str">
        <f>IFERROR(IF(AND(B107="B2B",J107="--"),L107,IF(
COUNTIF(B2B!H:H,(IF(K107&lt;&gt;"---",IF(INDEX(RAW_b_TEI0181_REV01!B:D,MATCH(H107,RAW_b_TEI0181_REV01!B:B,0),3)=L107,INDEX(
RAW_b_TEI0181_REV01!B:D,MATCH(H107,INDEX(RAW_b_TEI0181_REV01!B:B,MATCH(H107,RAW_b_TEI0181_REV01!B:B,)+1):'RAW_b_TEI0181_REV01'!B11178,)+MATCH(H107,RAW_b_TEI0181_REV01!B:B,),3),INDEX(RAW_b_TEI0181_REV01!B:D,MATCH(H107,RAW_b_TEI0181_REV01!B:B,0),3)),"---")))=0,"---",IF(K107&lt;&gt;"---",IF(INDEX(RAW_b_TEI0181_REV01!B:D,MATCH(H107,RAW_b_TEI0181_REV01!B:B,0),3)=L107,INDEX(
RAW_b_TEI0181_REV01!B:D,MATCH(H107,INDEX(RAW_b_TEI0181_REV01!B:B,MATCH(H107,RAW_b_TEI0181_REV01!B:B,)+1):'RAW_b_TEI0181_REV01'!B11178,)+MATCH(H107,RAW_b_TEI0181_REV01!B:B,),3),INDEX(RAW_b_TEI0181_REV01!B:D,MATCH(H107,RAW_b_TEI0181_REV01!B:B,0),3)),"---"))),"---")</f>
        <v>---</v>
      </c>
      <c r="T107">
        <f>COUNTIF(RAW_b_TEI0181_REV01!B:B,G107)</f>
        <v>1</v>
      </c>
      <c r="U107" t="str">
        <f t="shared" si="12"/>
        <v>USB TYP C, 2.0-NetJ9_B8</v>
      </c>
      <c r="W107" t="str">
        <f>IF(IF(IFERROR(VLOOKUP(H107,$O$6:$O$50,1,),1)=1,1,0),IFERROR(VLOOKUP($F$2&amp;"-"&amp;H107,RAW_b_TEI0181_REV01!C:G,4,0),"--"),"---")</f>
        <v>--</v>
      </c>
      <c r="X107" t="str">
        <f t="shared" si="13"/>
        <v>---</v>
      </c>
    </row>
    <row r="108" spans="1:24" x14ac:dyDescent="0.25">
      <c r="A108" t="s">
        <v>1841</v>
      </c>
      <c r="B108" t="s">
        <v>1838</v>
      </c>
      <c r="C108" t="s">
        <v>395</v>
      </c>
      <c r="D108" t="s">
        <v>392</v>
      </c>
      <c r="E108" t="s">
        <v>423</v>
      </c>
      <c r="F108" t="str">
        <f t="shared" si="7"/>
        <v>J9-B9</v>
      </c>
      <c r="G108" t="str">
        <f>VLOOKUP(F108,RAW_b_TEI0181_REV01!A:B,2,0)</f>
        <v>USB_VBUS</v>
      </c>
      <c r="H108" t="str">
        <f t="shared" si="8"/>
        <v>USB_VBUS</v>
      </c>
      <c r="I108" t="str">
        <f t="shared" si="9"/>
        <v>--</v>
      </c>
      <c r="J108" t="str">
        <f t="shared" si="10"/>
        <v>---</v>
      </c>
      <c r="K108" t="str">
        <f>IFERROR(IF(J108="--",IF(G108=H108,VLOOKUP(G108,RAW_b_TEI0181_REV01!L:N,3,0),SUM(VLOOKUP(H108,RAW_b_TEI0181_REV01!L:N,3,0),VLOOKUP(G108,RAW_b_TEI0181_REV01!L:N,3,0))),"---"),"---")</f>
        <v>---</v>
      </c>
      <c r="L108" t="str">
        <f t="shared" si="11"/>
        <v>J9-B9</v>
      </c>
      <c r="M108" t="str">
        <f>IFERROR(IF(
COUNTIF(B2B!H:H,(IF(K108&lt;&gt;"---",IF(INDEX(RAW_b_TEI0181_REV01!B:D,MATCH(H108,RAW_b_TEI0181_REV01!B:B,0),3)=L108,INDEX(
RAW_b_TEI0181_REV01!B:D,MATCH(H108,INDEX(RAW_b_TEI0181_REV01!B:B,MATCH(H108,RAW_b_TEI0181_REV01!B:B,)+1):'RAW_b_TEI0181_REV01'!B11179,)+MATCH(H108,RAW_b_TEI0181_REV01!B:B,),3),INDEX(RAW_b_TEI0181_REV01!B:D,MATCH(H108,RAW_b_TEI0181_REV01!B:B,0),3)),"---")))=1,"---",IF(K108&lt;&gt;"---",IF(INDEX(RAW_b_TEI0181_REV01!B:D,MATCH(H108,RAW_b_TEI0181_REV01!B:B,0),3)=L108,INDEX(
RAW_b_TEI0181_REV01!B:D,MATCH(H108,INDEX(RAW_b_TEI0181_REV01!B:B,MATCH(H108,RAW_b_TEI0181_REV01!B:B,)+1):'RAW_b_TEI0181_REV01'!B11179,)+MATCH(H108,RAW_b_TEI0181_REV01!B:B,),3),INDEX(RAW_b_TEI0181_REV01!B:D,MATCH(H108,RAW_b_TEI0181_REV01!B:B,0),3)),"---")),"---")</f>
        <v>---</v>
      </c>
      <c r="N108" t="str">
        <f>IFERROR(IF(AND(B108="B2B",J108="--"),L108,IF(
COUNTIF(B2B!H:H,(IF(K108&lt;&gt;"---",IF(INDEX(RAW_b_TEI0181_REV01!B:D,MATCH(H108,RAW_b_TEI0181_REV01!B:B,0),3)=L108,INDEX(
RAW_b_TEI0181_REV01!B:D,MATCH(H108,INDEX(RAW_b_TEI0181_REV01!B:B,MATCH(H108,RAW_b_TEI0181_REV01!B:B,)+1):'RAW_b_TEI0181_REV01'!B11179,)+MATCH(H108,RAW_b_TEI0181_REV01!B:B,),3),INDEX(RAW_b_TEI0181_REV01!B:D,MATCH(H108,RAW_b_TEI0181_REV01!B:B,0),3)),"---")))=0,"---",IF(K108&lt;&gt;"---",IF(INDEX(RAW_b_TEI0181_REV01!B:D,MATCH(H108,RAW_b_TEI0181_REV01!B:B,0),3)=L108,INDEX(
RAW_b_TEI0181_REV01!B:D,MATCH(H108,INDEX(RAW_b_TEI0181_REV01!B:B,MATCH(H108,RAW_b_TEI0181_REV01!B:B,)+1):'RAW_b_TEI0181_REV01'!B11179,)+MATCH(H108,RAW_b_TEI0181_REV01!B:B,),3),INDEX(RAW_b_TEI0181_REV01!B:D,MATCH(H108,RAW_b_TEI0181_REV01!B:B,0),3)),"---"))),"---")</f>
        <v>---</v>
      </c>
      <c r="T108">
        <f>COUNTIF(RAW_b_TEI0181_REV01!B:B,G108)</f>
        <v>7</v>
      </c>
      <c r="U108" t="str">
        <f t="shared" si="12"/>
        <v>USB TYP C, 2.0-USB_VBUS</v>
      </c>
      <c r="W108" t="str">
        <f>IF(IF(IFERROR(VLOOKUP(H108,$O$6:$O$50,1,),1)=1,1,0),IFERROR(VLOOKUP($F$2&amp;"-"&amp;H108,RAW_b_TEI0181_REV01!C:G,4,0),"--"),"---")</f>
        <v>---</v>
      </c>
      <c r="X108" t="str">
        <f t="shared" si="13"/>
        <v>---</v>
      </c>
    </row>
    <row r="109" spans="1:24" x14ac:dyDescent="0.25">
      <c r="A109" t="s">
        <v>1842</v>
      </c>
      <c r="B109" t="s">
        <v>1838</v>
      </c>
      <c r="C109" t="s">
        <v>325</v>
      </c>
      <c r="D109" t="s">
        <v>392</v>
      </c>
      <c r="E109" t="s">
        <v>425</v>
      </c>
      <c r="F109" t="str">
        <f t="shared" si="7"/>
        <v>J9-B12</v>
      </c>
      <c r="G109" t="str">
        <f>VLOOKUP(F109,RAW_b_TEI0181_REV01!A:B,2,0)</f>
        <v>GND</v>
      </c>
      <c r="H109" t="str">
        <f t="shared" si="8"/>
        <v>GND</v>
      </c>
      <c r="I109" t="str">
        <f t="shared" si="9"/>
        <v>--</v>
      </c>
      <c r="J109" t="str">
        <f t="shared" si="10"/>
        <v>---</v>
      </c>
      <c r="K109" t="str">
        <f>IFERROR(IF(J109="--",IF(G109=H109,VLOOKUP(G109,RAW_b_TEI0181_REV01!L:N,3,0),SUM(VLOOKUP(H109,RAW_b_TEI0181_REV01!L:N,3,0),VLOOKUP(G109,RAW_b_TEI0181_REV01!L:N,3,0))),"---"),"---")</f>
        <v>---</v>
      </c>
      <c r="L109" t="str">
        <f t="shared" si="11"/>
        <v>J9-B12</v>
      </c>
      <c r="M109" t="str">
        <f>IFERROR(IF(
COUNTIF(B2B!H:H,(IF(K109&lt;&gt;"---",IF(INDEX(RAW_b_TEI0181_REV01!B:D,MATCH(H109,RAW_b_TEI0181_REV01!B:B,0),3)=L109,INDEX(
RAW_b_TEI0181_REV01!B:D,MATCH(H109,INDEX(RAW_b_TEI0181_REV01!B:B,MATCH(H109,RAW_b_TEI0181_REV01!B:B,)+1):'RAW_b_TEI0181_REV01'!B11180,)+MATCH(H109,RAW_b_TEI0181_REV01!B:B,),3),INDEX(RAW_b_TEI0181_REV01!B:D,MATCH(H109,RAW_b_TEI0181_REV01!B:B,0),3)),"---")))=1,"---",IF(K109&lt;&gt;"---",IF(INDEX(RAW_b_TEI0181_REV01!B:D,MATCH(H109,RAW_b_TEI0181_REV01!B:B,0),3)=L109,INDEX(
RAW_b_TEI0181_REV01!B:D,MATCH(H109,INDEX(RAW_b_TEI0181_REV01!B:B,MATCH(H109,RAW_b_TEI0181_REV01!B:B,)+1):'RAW_b_TEI0181_REV01'!B11180,)+MATCH(H109,RAW_b_TEI0181_REV01!B:B,),3),INDEX(RAW_b_TEI0181_REV01!B:D,MATCH(H109,RAW_b_TEI0181_REV01!B:B,0),3)),"---")),"---")</f>
        <v>---</v>
      </c>
      <c r="N109" t="str">
        <f>IFERROR(IF(AND(B109="B2B",J109="--"),L109,IF(
COUNTIF(B2B!H:H,(IF(K109&lt;&gt;"---",IF(INDEX(RAW_b_TEI0181_REV01!B:D,MATCH(H109,RAW_b_TEI0181_REV01!B:B,0),3)=L109,INDEX(
RAW_b_TEI0181_REV01!B:D,MATCH(H109,INDEX(RAW_b_TEI0181_REV01!B:B,MATCH(H109,RAW_b_TEI0181_REV01!B:B,)+1):'RAW_b_TEI0181_REV01'!B11180,)+MATCH(H109,RAW_b_TEI0181_REV01!B:B,),3),INDEX(RAW_b_TEI0181_REV01!B:D,MATCH(H109,RAW_b_TEI0181_REV01!B:B,0),3)),"---")))=0,"---",IF(K109&lt;&gt;"---",IF(INDEX(RAW_b_TEI0181_REV01!B:D,MATCH(H109,RAW_b_TEI0181_REV01!B:B,0),3)=L109,INDEX(
RAW_b_TEI0181_REV01!B:D,MATCH(H109,INDEX(RAW_b_TEI0181_REV01!B:B,MATCH(H109,RAW_b_TEI0181_REV01!B:B,)+1):'RAW_b_TEI0181_REV01'!B11180,)+MATCH(H109,RAW_b_TEI0181_REV01!B:B,),3),INDEX(RAW_b_TEI0181_REV01!B:D,MATCH(H109,RAW_b_TEI0181_REV01!B:B,0),3)),"---"))),"---")</f>
        <v>---</v>
      </c>
      <c r="T109">
        <f>COUNTIF(RAW_b_TEI0181_REV01!B:B,G109)</f>
        <v>591</v>
      </c>
      <c r="U109" t="str">
        <f t="shared" si="12"/>
        <v>USB TYP C, 2.0-GND</v>
      </c>
      <c r="W109" t="str">
        <f>IF(IF(IFERROR(VLOOKUP(H109,$O$6:$O$50,1,),1)=1,1,0),IFERROR(VLOOKUP($F$2&amp;"-"&amp;H109,RAW_b_TEI0181_REV01!C:G,4,0),"--"),"---")</f>
        <v>---</v>
      </c>
      <c r="X109" t="str">
        <f t="shared" si="13"/>
        <v>---</v>
      </c>
    </row>
    <row r="110" spans="1:24" x14ac:dyDescent="0.25">
      <c r="A110" t="s">
        <v>1843</v>
      </c>
      <c r="B110" t="s">
        <v>1838</v>
      </c>
      <c r="C110" t="s">
        <v>325</v>
      </c>
      <c r="D110" t="s">
        <v>392</v>
      </c>
      <c r="E110" t="s">
        <v>427</v>
      </c>
      <c r="F110" t="str">
        <f t="shared" si="7"/>
        <v>J9-H1</v>
      </c>
      <c r="G110" t="str">
        <f>VLOOKUP(F110,RAW_b_TEI0181_REV01!A:B,2,0)</f>
        <v>GND</v>
      </c>
      <c r="H110" t="str">
        <f t="shared" si="8"/>
        <v>GND</v>
      </c>
      <c r="I110" t="str">
        <f t="shared" si="9"/>
        <v>--</v>
      </c>
      <c r="J110" t="str">
        <f t="shared" si="10"/>
        <v>---</v>
      </c>
      <c r="K110" t="str">
        <f>IFERROR(IF(J110="--",IF(G110=H110,VLOOKUP(G110,RAW_b_TEI0181_REV01!L:N,3,0),SUM(VLOOKUP(H110,RAW_b_TEI0181_REV01!L:N,3,0),VLOOKUP(G110,RAW_b_TEI0181_REV01!L:N,3,0))),"---"),"---")</f>
        <v>---</v>
      </c>
      <c r="L110" t="str">
        <f t="shared" si="11"/>
        <v>J9-H1</v>
      </c>
      <c r="M110" t="str">
        <f>IFERROR(IF(
COUNTIF(B2B!H:H,(IF(K110&lt;&gt;"---",IF(INDEX(RAW_b_TEI0181_REV01!B:D,MATCH(H110,RAW_b_TEI0181_REV01!B:B,0),3)=L110,INDEX(
RAW_b_TEI0181_REV01!B:D,MATCH(H110,INDEX(RAW_b_TEI0181_REV01!B:B,MATCH(H110,RAW_b_TEI0181_REV01!B:B,)+1):'RAW_b_TEI0181_REV01'!B11181,)+MATCH(H110,RAW_b_TEI0181_REV01!B:B,),3),INDEX(RAW_b_TEI0181_REV01!B:D,MATCH(H110,RAW_b_TEI0181_REV01!B:B,0),3)),"---")))=1,"---",IF(K110&lt;&gt;"---",IF(INDEX(RAW_b_TEI0181_REV01!B:D,MATCH(H110,RAW_b_TEI0181_REV01!B:B,0),3)=L110,INDEX(
RAW_b_TEI0181_REV01!B:D,MATCH(H110,INDEX(RAW_b_TEI0181_REV01!B:B,MATCH(H110,RAW_b_TEI0181_REV01!B:B,)+1):'RAW_b_TEI0181_REV01'!B11181,)+MATCH(H110,RAW_b_TEI0181_REV01!B:B,),3),INDEX(RAW_b_TEI0181_REV01!B:D,MATCH(H110,RAW_b_TEI0181_REV01!B:B,0),3)),"---")),"---")</f>
        <v>---</v>
      </c>
      <c r="N110" t="str">
        <f>IFERROR(IF(AND(B110="B2B",J110="--"),L110,IF(
COUNTIF(B2B!H:H,(IF(K110&lt;&gt;"---",IF(INDEX(RAW_b_TEI0181_REV01!B:D,MATCH(H110,RAW_b_TEI0181_REV01!B:B,0),3)=L110,INDEX(
RAW_b_TEI0181_REV01!B:D,MATCH(H110,INDEX(RAW_b_TEI0181_REV01!B:B,MATCH(H110,RAW_b_TEI0181_REV01!B:B,)+1):'RAW_b_TEI0181_REV01'!B11181,)+MATCH(H110,RAW_b_TEI0181_REV01!B:B,),3),INDEX(RAW_b_TEI0181_REV01!B:D,MATCH(H110,RAW_b_TEI0181_REV01!B:B,0),3)),"---")))=0,"---",IF(K110&lt;&gt;"---",IF(INDEX(RAW_b_TEI0181_REV01!B:D,MATCH(H110,RAW_b_TEI0181_REV01!B:B,0),3)=L110,INDEX(
RAW_b_TEI0181_REV01!B:D,MATCH(H110,INDEX(RAW_b_TEI0181_REV01!B:B,MATCH(H110,RAW_b_TEI0181_REV01!B:B,)+1):'RAW_b_TEI0181_REV01'!B11181,)+MATCH(H110,RAW_b_TEI0181_REV01!B:B,),3),INDEX(RAW_b_TEI0181_REV01!B:D,MATCH(H110,RAW_b_TEI0181_REV01!B:B,0),3)),"---"))),"---")</f>
        <v>---</v>
      </c>
      <c r="T110">
        <f>COUNTIF(RAW_b_TEI0181_REV01!B:B,G110)</f>
        <v>591</v>
      </c>
      <c r="U110" t="str">
        <f t="shared" si="12"/>
        <v>USB TYP C, 2.0-GND</v>
      </c>
      <c r="W110" t="str">
        <f>IF(IF(IFERROR(VLOOKUP(H110,$O$6:$O$50,1,),1)=1,1,0),IFERROR(VLOOKUP($F$2&amp;"-"&amp;H110,RAW_b_TEI0181_REV01!C:G,4,0),"--"),"---")</f>
        <v>---</v>
      </c>
      <c r="X110" t="str">
        <f t="shared" si="13"/>
        <v>---</v>
      </c>
    </row>
    <row r="111" spans="1:24" x14ac:dyDescent="0.25">
      <c r="A111" t="s">
        <v>1844</v>
      </c>
      <c r="B111" t="s">
        <v>1838</v>
      </c>
      <c r="C111" t="s">
        <v>325</v>
      </c>
      <c r="D111" t="s">
        <v>392</v>
      </c>
      <c r="E111" t="s">
        <v>429</v>
      </c>
      <c r="F111" t="str">
        <f t="shared" si="7"/>
        <v>J9-H2</v>
      </c>
      <c r="G111" t="str">
        <f>VLOOKUP(F111,RAW_b_TEI0181_REV01!A:B,2,0)</f>
        <v>GND</v>
      </c>
      <c r="H111" t="str">
        <f t="shared" si="8"/>
        <v>GND</v>
      </c>
      <c r="I111" t="str">
        <f t="shared" si="9"/>
        <v>--</v>
      </c>
      <c r="J111" t="str">
        <f t="shared" si="10"/>
        <v>---</v>
      </c>
      <c r="K111" t="str">
        <f>IFERROR(IF(J111="--",IF(G111=H111,VLOOKUP(G111,RAW_b_TEI0181_REV01!L:N,3,0),SUM(VLOOKUP(H111,RAW_b_TEI0181_REV01!L:N,3,0),VLOOKUP(G111,RAW_b_TEI0181_REV01!L:N,3,0))),"---"),"---")</f>
        <v>---</v>
      </c>
      <c r="L111" t="str">
        <f t="shared" si="11"/>
        <v>J9-H2</v>
      </c>
      <c r="M111" t="str">
        <f>IFERROR(IF(
COUNTIF(B2B!H:H,(IF(K111&lt;&gt;"---",IF(INDEX(RAW_b_TEI0181_REV01!B:D,MATCH(H111,RAW_b_TEI0181_REV01!B:B,0),3)=L111,INDEX(
RAW_b_TEI0181_REV01!B:D,MATCH(H111,INDEX(RAW_b_TEI0181_REV01!B:B,MATCH(H111,RAW_b_TEI0181_REV01!B:B,)+1):'RAW_b_TEI0181_REV01'!B11182,)+MATCH(H111,RAW_b_TEI0181_REV01!B:B,),3),INDEX(RAW_b_TEI0181_REV01!B:D,MATCH(H111,RAW_b_TEI0181_REV01!B:B,0),3)),"---")))=1,"---",IF(K111&lt;&gt;"---",IF(INDEX(RAW_b_TEI0181_REV01!B:D,MATCH(H111,RAW_b_TEI0181_REV01!B:B,0),3)=L111,INDEX(
RAW_b_TEI0181_REV01!B:D,MATCH(H111,INDEX(RAW_b_TEI0181_REV01!B:B,MATCH(H111,RAW_b_TEI0181_REV01!B:B,)+1):'RAW_b_TEI0181_REV01'!B11182,)+MATCH(H111,RAW_b_TEI0181_REV01!B:B,),3),INDEX(RAW_b_TEI0181_REV01!B:D,MATCH(H111,RAW_b_TEI0181_REV01!B:B,0),3)),"---")),"---")</f>
        <v>---</v>
      </c>
      <c r="N111" t="str">
        <f>IFERROR(IF(AND(B111="B2B",J111="--"),L111,IF(
COUNTIF(B2B!H:H,(IF(K111&lt;&gt;"---",IF(INDEX(RAW_b_TEI0181_REV01!B:D,MATCH(H111,RAW_b_TEI0181_REV01!B:B,0),3)=L111,INDEX(
RAW_b_TEI0181_REV01!B:D,MATCH(H111,INDEX(RAW_b_TEI0181_REV01!B:B,MATCH(H111,RAW_b_TEI0181_REV01!B:B,)+1):'RAW_b_TEI0181_REV01'!B11182,)+MATCH(H111,RAW_b_TEI0181_REV01!B:B,),3),INDEX(RAW_b_TEI0181_REV01!B:D,MATCH(H111,RAW_b_TEI0181_REV01!B:B,0),3)),"---")))=0,"---",IF(K111&lt;&gt;"---",IF(INDEX(RAW_b_TEI0181_REV01!B:D,MATCH(H111,RAW_b_TEI0181_REV01!B:B,0),3)=L111,INDEX(
RAW_b_TEI0181_REV01!B:D,MATCH(H111,INDEX(RAW_b_TEI0181_REV01!B:B,MATCH(H111,RAW_b_TEI0181_REV01!B:B,)+1):'RAW_b_TEI0181_REV01'!B11182,)+MATCH(H111,RAW_b_TEI0181_REV01!B:B,),3),INDEX(RAW_b_TEI0181_REV01!B:D,MATCH(H111,RAW_b_TEI0181_REV01!B:B,0),3)),"---"))),"---")</f>
        <v>---</v>
      </c>
      <c r="T111">
        <f>COUNTIF(RAW_b_TEI0181_REV01!B:B,G111)</f>
        <v>591</v>
      </c>
      <c r="U111" t="str">
        <f t="shared" si="12"/>
        <v>USB TYP C, 2.0-GND</v>
      </c>
      <c r="W111" t="str">
        <f>IF(IF(IFERROR(VLOOKUP(H111,$O$6:$O$50,1,),1)=1,1,0),IFERROR(VLOOKUP($F$2&amp;"-"&amp;H111,RAW_b_TEI0181_REV01!C:G,4,0),"--"),"---")</f>
        <v>---</v>
      </c>
      <c r="X111" t="str">
        <f t="shared" si="13"/>
        <v>---</v>
      </c>
    </row>
    <row r="112" spans="1:24" x14ac:dyDescent="0.25">
      <c r="A112" t="s">
        <v>1845</v>
      </c>
      <c r="B112" t="s">
        <v>1838</v>
      </c>
      <c r="C112" t="s">
        <v>325</v>
      </c>
      <c r="D112" t="s">
        <v>392</v>
      </c>
      <c r="E112" t="s">
        <v>431</v>
      </c>
      <c r="F112" t="str">
        <f t="shared" si="7"/>
        <v>J9-H3</v>
      </c>
      <c r="G112" t="str">
        <f>VLOOKUP(F112,RAW_b_TEI0181_REV01!A:B,2,0)</f>
        <v>GND</v>
      </c>
      <c r="H112" t="str">
        <f t="shared" si="8"/>
        <v>GND</v>
      </c>
      <c r="I112" t="str">
        <f t="shared" si="9"/>
        <v>--</v>
      </c>
      <c r="J112" t="str">
        <f t="shared" si="10"/>
        <v>---</v>
      </c>
      <c r="K112" t="str">
        <f>IFERROR(IF(J112="--",IF(G112=H112,VLOOKUP(G112,RAW_b_TEI0181_REV01!L:N,3,0),SUM(VLOOKUP(H112,RAW_b_TEI0181_REV01!L:N,3,0),VLOOKUP(G112,RAW_b_TEI0181_REV01!L:N,3,0))),"---"),"---")</f>
        <v>---</v>
      </c>
      <c r="L112" t="str">
        <f t="shared" si="11"/>
        <v>J9-H3</v>
      </c>
      <c r="M112" t="str">
        <f>IFERROR(IF(
COUNTIF(B2B!H:H,(IF(K112&lt;&gt;"---",IF(INDEX(RAW_b_TEI0181_REV01!B:D,MATCH(H112,RAW_b_TEI0181_REV01!B:B,0),3)=L112,INDEX(
RAW_b_TEI0181_REV01!B:D,MATCH(H112,INDEX(RAW_b_TEI0181_REV01!B:B,MATCH(H112,RAW_b_TEI0181_REV01!B:B,)+1):'RAW_b_TEI0181_REV01'!B11183,)+MATCH(H112,RAW_b_TEI0181_REV01!B:B,),3),INDEX(RAW_b_TEI0181_REV01!B:D,MATCH(H112,RAW_b_TEI0181_REV01!B:B,0),3)),"---")))=1,"---",IF(K112&lt;&gt;"---",IF(INDEX(RAW_b_TEI0181_REV01!B:D,MATCH(H112,RAW_b_TEI0181_REV01!B:B,0),3)=L112,INDEX(
RAW_b_TEI0181_REV01!B:D,MATCH(H112,INDEX(RAW_b_TEI0181_REV01!B:B,MATCH(H112,RAW_b_TEI0181_REV01!B:B,)+1):'RAW_b_TEI0181_REV01'!B11183,)+MATCH(H112,RAW_b_TEI0181_REV01!B:B,),3),INDEX(RAW_b_TEI0181_REV01!B:D,MATCH(H112,RAW_b_TEI0181_REV01!B:B,0),3)),"---")),"---")</f>
        <v>---</v>
      </c>
      <c r="N112" t="str">
        <f>IFERROR(IF(AND(B112="B2B",J112="--"),L112,IF(
COUNTIF(B2B!H:H,(IF(K112&lt;&gt;"---",IF(INDEX(RAW_b_TEI0181_REV01!B:D,MATCH(H112,RAW_b_TEI0181_REV01!B:B,0),3)=L112,INDEX(
RAW_b_TEI0181_REV01!B:D,MATCH(H112,INDEX(RAW_b_TEI0181_REV01!B:B,MATCH(H112,RAW_b_TEI0181_REV01!B:B,)+1):'RAW_b_TEI0181_REV01'!B11183,)+MATCH(H112,RAW_b_TEI0181_REV01!B:B,),3),INDEX(RAW_b_TEI0181_REV01!B:D,MATCH(H112,RAW_b_TEI0181_REV01!B:B,0),3)),"---")))=0,"---",IF(K112&lt;&gt;"---",IF(INDEX(RAW_b_TEI0181_REV01!B:D,MATCH(H112,RAW_b_TEI0181_REV01!B:B,0),3)=L112,INDEX(
RAW_b_TEI0181_REV01!B:D,MATCH(H112,INDEX(RAW_b_TEI0181_REV01!B:B,MATCH(H112,RAW_b_TEI0181_REV01!B:B,)+1):'RAW_b_TEI0181_REV01'!B11183,)+MATCH(H112,RAW_b_TEI0181_REV01!B:B,),3),INDEX(RAW_b_TEI0181_REV01!B:D,MATCH(H112,RAW_b_TEI0181_REV01!B:B,0),3)),"---"))),"---")</f>
        <v>---</v>
      </c>
      <c r="T112">
        <f>COUNTIF(RAW_b_TEI0181_REV01!B:B,G112)</f>
        <v>591</v>
      </c>
      <c r="U112" t="str">
        <f t="shared" si="12"/>
        <v>USB TYP C, 2.0-GND</v>
      </c>
      <c r="W112" t="str">
        <f>IF(IF(IFERROR(VLOOKUP(H112,$O$6:$O$50,1,),1)=1,1,0),IFERROR(VLOOKUP($F$2&amp;"-"&amp;H112,RAW_b_TEI0181_REV01!C:G,4,0),"--"),"---")</f>
        <v>---</v>
      </c>
      <c r="X112" t="str">
        <f t="shared" si="13"/>
        <v>---</v>
      </c>
    </row>
    <row r="113" spans="1:24" x14ac:dyDescent="0.25">
      <c r="A113" t="s">
        <v>1846</v>
      </c>
      <c r="B113" t="s">
        <v>1838</v>
      </c>
      <c r="C113" t="s">
        <v>325</v>
      </c>
      <c r="D113" t="s">
        <v>392</v>
      </c>
      <c r="E113" t="s">
        <v>433</v>
      </c>
      <c r="F113" t="str">
        <f t="shared" si="7"/>
        <v>J9-H4</v>
      </c>
      <c r="G113" t="str">
        <f>VLOOKUP(F113,RAW_b_TEI0181_REV01!A:B,2,0)</f>
        <v>GND</v>
      </c>
      <c r="H113" t="str">
        <f t="shared" si="8"/>
        <v>GND</v>
      </c>
      <c r="I113" t="str">
        <f t="shared" si="9"/>
        <v>--</v>
      </c>
      <c r="J113" t="str">
        <f t="shared" si="10"/>
        <v>---</v>
      </c>
      <c r="K113" t="str">
        <f>IFERROR(IF(J113="--",IF(G113=H113,VLOOKUP(G113,RAW_b_TEI0181_REV01!L:N,3,0),SUM(VLOOKUP(H113,RAW_b_TEI0181_REV01!L:N,3,0),VLOOKUP(G113,RAW_b_TEI0181_REV01!L:N,3,0))),"---"),"---")</f>
        <v>---</v>
      </c>
      <c r="L113" t="str">
        <f t="shared" si="11"/>
        <v>J9-H4</v>
      </c>
      <c r="M113" t="str">
        <f>IFERROR(IF(
COUNTIF(B2B!H:H,(IF(K113&lt;&gt;"---",IF(INDEX(RAW_b_TEI0181_REV01!B:D,MATCH(H113,RAW_b_TEI0181_REV01!B:B,0),3)=L113,INDEX(
RAW_b_TEI0181_REV01!B:D,MATCH(H113,INDEX(RAW_b_TEI0181_REV01!B:B,MATCH(H113,RAW_b_TEI0181_REV01!B:B,)+1):'RAW_b_TEI0181_REV01'!B11184,)+MATCH(H113,RAW_b_TEI0181_REV01!B:B,),3),INDEX(RAW_b_TEI0181_REV01!B:D,MATCH(H113,RAW_b_TEI0181_REV01!B:B,0),3)),"---")))=1,"---",IF(K113&lt;&gt;"---",IF(INDEX(RAW_b_TEI0181_REV01!B:D,MATCH(H113,RAW_b_TEI0181_REV01!B:B,0),3)=L113,INDEX(
RAW_b_TEI0181_REV01!B:D,MATCH(H113,INDEX(RAW_b_TEI0181_REV01!B:B,MATCH(H113,RAW_b_TEI0181_REV01!B:B,)+1):'RAW_b_TEI0181_REV01'!B11184,)+MATCH(H113,RAW_b_TEI0181_REV01!B:B,),3),INDEX(RAW_b_TEI0181_REV01!B:D,MATCH(H113,RAW_b_TEI0181_REV01!B:B,0),3)),"---")),"---")</f>
        <v>---</v>
      </c>
      <c r="N113" t="str">
        <f>IFERROR(IF(AND(B113="B2B",J113="--"),L113,IF(
COUNTIF(B2B!H:H,(IF(K113&lt;&gt;"---",IF(INDEX(RAW_b_TEI0181_REV01!B:D,MATCH(H113,RAW_b_TEI0181_REV01!B:B,0),3)=L113,INDEX(
RAW_b_TEI0181_REV01!B:D,MATCH(H113,INDEX(RAW_b_TEI0181_REV01!B:B,MATCH(H113,RAW_b_TEI0181_REV01!B:B,)+1):'RAW_b_TEI0181_REV01'!B11184,)+MATCH(H113,RAW_b_TEI0181_REV01!B:B,),3),INDEX(RAW_b_TEI0181_REV01!B:D,MATCH(H113,RAW_b_TEI0181_REV01!B:B,0),3)),"---")))=0,"---",IF(K113&lt;&gt;"---",IF(INDEX(RAW_b_TEI0181_REV01!B:D,MATCH(H113,RAW_b_TEI0181_REV01!B:B,0),3)=L113,INDEX(
RAW_b_TEI0181_REV01!B:D,MATCH(H113,INDEX(RAW_b_TEI0181_REV01!B:B,MATCH(H113,RAW_b_TEI0181_REV01!B:B,)+1):'RAW_b_TEI0181_REV01'!B11184,)+MATCH(H113,RAW_b_TEI0181_REV01!B:B,),3),INDEX(RAW_b_TEI0181_REV01!B:D,MATCH(H113,RAW_b_TEI0181_REV01!B:B,0),3)),"---"))),"---")</f>
        <v>---</v>
      </c>
      <c r="T113">
        <f>COUNTIF(RAW_b_TEI0181_REV01!B:B,G113)</f>
        <v>591</v>
      </c>
      <c r="U113" t="str">
        <f t="shared" si="12"/>
        <v>USB TYP C, 2.0-GND</v>
      </c>
      <c r="W113" t="str">
        <f>IF(IF(IFERROR(VLOOKUP(H113,$O$6:$O$50,1,),1)=1,1,0),IFERROR(VLOOKUP($F$2&amp;"-"&amp;H113,RAW_b_TEI0181_REV01!C:G,4,0),"--"),"---")</f>
        <v>---</v>
      </c>
      <c r="X113" t="str">
        <f t="shared" si="13"/>
        <v>---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C8B0-A59B-47F8-B780-0FBE61A9E632}">
  <dimension ref="A1:AO1661"/>
  <sheetViews>
    <sheetView workbookViewId="0">
      <selection activeCell="AK6" sqref="AK6"/>
    </sheetView>
  </sheetViews>
  <sheetFormatPr baseColWidth="10" defaultRowHeight="15" x14ac:dyDescent="0.25"/>
  <sheetData>
    <row r="1" spans="1:41" x14ac:dyDescent="0.25">
      <c r="F1" t="s">
        <v>1821</v>
      </c>
    </row>
    <row r="2" spans="1:41" x14ac:dyDescent="0.25">
      <c r="F2" t="str">
        <f>VLOOKUP("TEI0181",FPGA_pin!$A1:$B100,2,0)</f>
        <v>U1</v>
      </c>
    </row>
    <row r="4" spans="1:41" x14ac:dyDescent="0.25">
      <c r="A4" t="s">
        <v>272</v>
      </c>
      <c r="B4" t="s">
        <v>282</v>
      </c>
      <c r="C4" t="s">
        <v>273</v>
      </c>
      <c r="D4" t="s">
        <v>274</v>
      </c>
      <c r="E4" t="s">
        <v>275</v>
      </c>
      <c r="F4" t="s">
        <v>283</v>
      </c>
      <c r="G4" t="s">
        <v>276</v>
      </c>
      <c r="H4" t="s">
        <v>277</v>
      </c>
      <c r="I4" t="s">
        <v>278</v>
      </c>
      <c r="L4" t="s">
        <v>279</v>
      </c>
      <c r="M4" t="s">
        <v>280</v>
      </c>
      <c r="N4" t="s">
        <v>281</v>
      </c>
    </row>
    <row r="5" spans="1:41" x14ac:dyDescent="0.25">
      <c r="A5" t="str">
        <f>$E5&amp;"-"&amp;$F5</f>
        <v>J1-1</v>
      </c>
      <c r="B5" t="str">
        <f>IF(OR(E5=$A$2,E5=$B$2,E5=$C$2,E5=$D$2),"--",G5)</f>
        <v>AREF</v>
      </c>
      <c r="C5" t="str">
        <f>$E5&amp;"-"&amp;$G5</f>
        <v>J1-AREF</v>
      </c>
      <c r="D5" t="str">
        <f>A5</f>
        <v>J1-1</v>
      </c>
      <c r="E5" t="s">
        <v>168</v>
      </c>
      <c r="F5">
        <v>1</v>
      </c>
      <c r="G5" t="s">
        <v>284</v>
      </c>
      <c r="L5" t="s">
        <v>285</v>
      </c>
      <c r="M5" t="s">
        <v>286</v>
      </c>
      <c r="N5">
        <v>29.508199999999999</v>
      </c>
      <c r="AA5" t="s">
        <v>9</v>
      </c>
      <c r="AB5" t="s">
        <v>1818</v>
      </c>
      <c r="AC5" t="s">
        <v>122</v>
      </c>
      <c r="AD5" t="s">
        <v>1819</v>
      </c>
      <c r="AE5" t="s">
        <v>1820</v>
      </c>
      <c r="AF5" t="s">
        <v>18</v>
      </c>
      <c r="AG5" t="s">
        <v>1822</v>
      </c>
      <c r="AH5" t="s">
        <v>1823</v>
      </c>
      <c r="AI5" t="s">
        <v>86</v>
      </c>
      <c r="AJ5" t="str">
        <f>IF(COUNTIF(CALC_CONN_TEI0181_REV01!F:F,IF(AH5&lt;&gt;"---",VLOOKUP(AD5,CALC_CONN_TEI0181_REV01!F:M,8,0),IF(IFERROR(IF(AD5=AH5,AI5,AH5),"---")="---","---",IF(COUNTIF(CALC_CONN_TEI0181_REV01!F:F,IFERROR(IF(AD5=AH5,AI5,AH5),"---"))&gt;0,"---",IFERROR(IF(AD5=AH5,AI5,AH5),"---")))))=1,IF(AH5&lt;&gt;"---",VLOOKUP(AD5,CALC_CONN_TEI0181_REV01!F:M,8,0),IF(IFERROR(IF(AD5=AH5,AI5,AH5),"---")="---","---",IF(COUNTIF(CALC_CONN_TEI0181_REV01!F:F,IFERROR(IF(AD5=AH5,AI5,AH5),"---"))&gt;0,"---",IFERROR(IF(AD5=AH5,AI5,AH5),"---")))),"---")</f>
        <v>---</v>
      </c>
      <c r="AK5" t="e">
        <f>IF(COUNTIF(CALC_CONN_TEI0181_REV01!F:F,IF(AH5&lt;&gt;"---",VLOOKUP(AD5,CALC_CONN_TEI0181_REV01!F:M,8,0),IF(IFERROR(IF(AD5=AH5,AI5,AH5),"---")="---","---",IF(COUNTIF(CALC_CONN_TEI0181_REV01!F:F,IFERROR(IF(AD5=AH5,AI5,AH5),"---"))&gt;0,"---",IFERROR(IF(AD5=AH5,AI5,AH5),"---")))))=0,IF(AH5&lt;&gt;"---",VLOOKUP(AD5,CALC_CONN_TEI0181_REV01!F:M,8,0),IF(IFERROR(IF(AD5=AH5,AI5,AH5),"---")="---","---",IF(COUNTIF(CALC_CONN_TEI0181_REV01!F:F,IFERROR(IF(AD5=AH5,AI5,AH5),"---"))&gt;0,"---",IFERROR(IF(AD5=AH5,AI5,AH5),"---")))),"---")</f>
        <v>#N/A</v>
      </c>
      <c r="AM5" t="s">
        <v>1824</v>
      </c>
      <c r="AO5" t="s">
        <v>1825</v>
      </c>
    </row>
    <row r="6" spans="1:41" x14ac:dyDescent="0.25">
      <c r="A6" t="str">
        <f t="shared" ref="A6:A69" si="0">$E6&amp;"-"&amp;$F6</f>
        <v>J1-2</v>
      </c>
      <c r="B6" t="str">
        <f t="shared" ref="B6:B69" si="1">IF(OR(E6=$A$2,E6=$B$2,E6=$C$2,E6=$D$2),"--",G6)</f>
        <v>AIN0</v>
      </c>
      <c r="C6" t="str">
        <f t="shared" ref="C6:C69" si="2">$E6&amp;"-"&amp;$G6</f>
        <v>J1-AIN0</v>
      </c>
      <c r="D6" t="str">
        <f t="shared" ref="D6:D69" si="3">A6</f>
        <v>J1-2</v>
      </c>
      <c r="E6" t="s">
        <v>168</v>
      </c>
      <c r="F6">
        <v>2</v>
      </c>
      <c r="G6" t="s">
        <v>287</v>
      </c>
      <c r="L6" t="s">
        <v>288</v>
      </c>
      <c r="M6" t="s">
        <v>286</v>
      </c>
      <c r="N6">
        <v>55.862499999999997</v>
      </c>
      <c r="AB6" t="str">
        <f>B2B!D3</f>
        <v>J1</v>
      </c>
      <c r="AC6" t="str">
        <f>B2B!E3</f>
        <v>1</v>
      </c>
      <c r="AD6" t="str">
        <f>AB6&amp;"-"&amp;AC6</f>
        <v>J1-1</v>
      </c>
      <c r="AE6" t="str">
        <f>VLOOKUP(AD6,A:G,7,0)</f>
        <v>AREF</v>
      </c>
      <c r="AF6" t="str">
        <f>IF(
IF(
IFERROR(VLOOKUP(AE6,$AM$6:$AM$50,1,),1)=1,1,0),
IFERROR(VLOOKUP($F$2&amp;"-"&amp;AE6,C:G,4,0),
"--"),"---")</f>
        <v>AF22</v>
      </c>
      <c r="AG6">
        <f>IF(AF6&lt;&gt;"---",VLOOKUP(AE6,L:N,3,0),"---")</f>
        <v>39.558799999999998</v>
      </c>
      <c r="AH6" t="str">
        <f>IF(IFERROR(IF(IF(AF6="--",INDEX(D:D,MATCH(AE6,INDEX(B:B,MATCH(AE6,B:B,)+1):B10520,)+MATCH(AE6,B:B,)))=D6,VLOOKUP(AE6,B:D,3,0),IF(AF6="--",INDEX(D:D,MATCH(AE6,INDEX(B:B,MATCH(AE6,B:B,)+1):B10520,)+MATCH(AE6,B:B,)),"---")),"---")=AD6,"---",IFERROR(IF(IF(AF6="--",INDEX(D:D,MATCH(AE6,INDEX(B:B,MATCH(AE6,B:B,)+1):B10520,)+MATCH(AE6,B:B,)))=AD6,VLOOKUP(AE6,B:D,3,0),IF(AF6="--",INDEX(D:D,MATCH(AE6,INDEX(B:B,MATCH(AE6,B:B,)+1):B10520,)+MATCH(AE6,B:B,)),"---")),"---"))</f>
        <v>---</v>
      </c>
      <c r="AI6" t="str">
        <f>IFERROR(IF(IF(COUNTIF($AO$6:$AQ$150,AE6)&gt;0,"---","--")="---",VLOOKUP(AE6,$AO$6:$AQ$150,2,0),"--"),"---")</f>
        <v>--</v>
      </c>
      <c r="AJ6" t="str">
        <f>IF(COUNTIF(CALC_CONN_TEI0181_REV01!F:F,IF(AH6&lt;&gt;"---",VLOOKUP(AD6,CALC_CONN_TEI0181_REV01!F:M,8,0),IF(IFERROR(IF(AD6=AH6,AI6,AH6),"---")="---","---",IF(COUNTIF(CALC_CONN_TEI0181_REV01!F:F,IFERROR(IF(AD6=AH6,AI6,AH6),"---"))&gt;0,"---",IFERROR(IF(AD6=AH6,AI6,AH6),"---")))))=1,IF(AH6&lt;&gt;"---",VLOOKUP(AD6,CALC_CONN_TEI0181_REV01!F:M,8,0),IF(IFERROR(IF(AD6=AH6,AI6,AH6),"---")="---","---",IF(COUNTIF(CALC_CONN_TEI0181_REV01!F:F,IFERROR(IF(AD6=AH6,AI6,AH6),"---"))&gt;0,"---",IFERROR(IF(AD6=AH6,AI6,AH6),"---")))),"---")</f>
        <v>---</v>
      </c>
      <c r="AK6" t="str">
        <f>IF(COUNTIF(CALC_CONN_TEI0181_REV01!F:F,IF(AH6&lt;&gt;"---",VLOOKUP(AD6,CALC_CONN_TEI0181_REV01!F:M,8,0),IF(IFERROR(IF(AD6=AH6,AI6,AH6),"---")="---","---",IF(COUNTIF(CALC_CONN_TEI0181_REV01!F:F,IFERROR(IF(AD6=AH6,AI6,AH6),"---"))&gt;0,"---",IFERROR(IF(AD6=AH6,AI6,AH6),"---")))))=0,IF(AH6&lt;&gt;"---",VLOOKUP(AD6,CALC_CONN_TEI0181_REV01!F:M,8,0),IF(IFERROR(IF(AD6=AH6,AI6,AH6),"---")="---","---",IF(COUNTIF(CALC_CONN_TEI0181_REV01!F:F,IFERROR(IF(AD6=AH6,AI6,AH6),"---"))&gt;0,"---",IFERROR(IF(AD6=AH6,AI6,AH6),"---")))),"---")</f>
        <v>---</v>
      </c>
      <c r="AM6" t="s">
        <v>325</v>
      </c>
    </row>
    <row r="7" spans="1:41" x14ac:dyDescent="0.25">
      <c r="A7" t="str">
        <f t="shared" si="0"/>
        <v>J1-3</v>
      </c>
      <c r="B7" t="str">
        <f t="shared" si="1"/>
        <v>AIN1</v>
      </c>
      <c r="C7" t="str">
        <f t="shared" si="2"/>
        <v>J1-AIN1</v>
      </c>
      <c r="D7" t="str">
        <f t="shared" si="3"/>
        <v>J1-3</v>
      </c>
      <c r="E7" t="s">
        <v>168</v>
      </c>
      <c r="F7">
        <v>3</v>
      </c>
      <c r="G7" t="s">
        <v>289</v>
      </c>
      <c r="L7" t="s">
        <v>290</v>
      </c>
      <c r="M7" t="s">
        <v>286</v>
      </c>
      <c r="N7">
        <v>68.431799999999996</v>
      </c>
      <c r="AB7" t="str">
        <f>B2B!D4</f>
        <v>J1</v>
      </c>
      <c r="AC7" t="str">
        <f>B2B!E4</f>
        <v>2</v>
      </c>
      <c r="AD7" t="str">
        <f t="shared" ref="AD7:AD70" si="4">AB7&amp;"-"&amp;AC7</f>
        <v>J1-2</v>
      </c>
      <c r="AE7" t="str">
        <f t="shared" ref="AE7:AE70" si="5">VLOOKUP(AD7,A:G,7,0)</f>
        <v>AIN0</v>
      </c>
      <c r="AF7" t="str">
        <f t="shared" ref="AF7:AF70" si="6">IF(
IF(
IFERROR(VLOOKUP(AE7,$AM$6:$AM$50,1,),1)=1,1,0),
IFERROR(VLOOKUP($F$2&amp;"-"&amp;AE7,C:G,4,0),
"--"),"---")</f>
        <v>AF23</v>
      </c>
      <c r="AG7">
        <f t="shared" ref="AG7:AG70" si="7">IF(AF7&lt;&gt;"---",VLOOKUP(AE7,L:N,3,0),"---")</f>
        <v>36.481400000000001</v>
      </c>
      <c r="AH7" t="str">
        <f>IF(IFERROR(IF(IF(AF7="--",INDEX(D:D,MATCH(AE7,INDEX(B:B,MATCH(AE7,B:B,)+1):B10521,)+MATCH(AE7,B:B,)))=D7,VLOOKUP(AE7,B:D,3,0),IF(AF7="--",INDEX(D:D,MATCH(AE7,INDEX(B:B,MATCH(AE7,B:B,)+1):B10521,)+MATCH(AE7,B:B,)),"---")),"---")=AD7,"---",IFERROR(IF(IF(AF7="--",INDEX(D:D,MATCH(AE7,INDEX(B:B,MATCH(AE7,B:B,)+1):B10521,)+MATCH(AE7,B:B,)))=AD7,VLOOKUP(AE7,B:D,3,0),IF(AF7="--",INDEX(D:D,MATCH(AE7,INDEX(B:B,MATCH(AE7,B:B,)+1):B10521,)+MATCH(AE7,B:B,)),"---")),"---"))</f>
        <v>---</v>
      </c>
      <c r="AI7" t="str">
        <f t="shared" ref="AI7:AI70" si="8">IFERROR(IF(IF(COUNTIF($AO$6:$AQ$150,AE7)&gt;0,"---","--")="---",VLOOKUP(AE7,$AO$6:$AQ$150,2,0),"--"),"---")</f>
        <v>--</v>
      </c>
      <c r="AJ7" t="str">
        <f>IF(COUNTIF(CALC_CONN_TEI0181_REV01!F:F,IF(AH7&lt;&gt;"---",VLOOKUP(AD7,CALC_CONN_TEI0181_REV01!F:M,8,0),IF(IFERROR(IF(AD7=AH7,AI7,AH7),"---")="---","---",IF(COUNTIF(CALC_CONN_TEI0181_REV01!F:F,IFERROR(IF(AD7=AH7,AI7,AH7),"---"))&gt;0,"---",IFERROR(IF(AD7=AH7,AI7,AH7),"---")))))=1,IF(AH7&lt;&gt;"---",VLOOKUP(AD7,CALC_CONN_TEI0181_REV01!F:M,8,0),IF(IFERROR(IF(AD7=AH7,AI7,AH7),"---")="---","---",IF(COUNTIF(CALC_CONN_TEI0181_REV01!F:F,IFERROR(IF(AD7=AH7,AI7,AH7),"---"))&gt;0,"---",IFERROR(IF(AD7=AH7,AI7,AH7),"---")))),"---")</f>
        <v>---</v>
      </c>
      <c r="AK7" t="str">
        <f>IF(COUNTIF(CALC_CONN_TEI0181_REV01!F:F,IF(AH7&lt;&gt;"---",VLOOKUP(AD7,CALC_CONN_TEI0181_REV01!F:M,8,0),IF(IFERROR(IF(AD7=AH7,AI7,AH7),"---")="---","---",IF(COUNTIF(CALC_CONN_TEI0181_REV01!F:F,IFERROR(IF(AD7=AH7,AI7,AH7),"---"))&gt;0,"---",IFERROR(IF(AD7=AH7,AI7,AH7),"---")))))=0,IF(AH7&lt;&gt;"---",VLOOKUP(AD7,CALC_CONN_TEI0181_REV01!F:M,8,0),IF(IFERROR(IF(AD7=AH7,AI7,AH7),"---")="---","---",IF(COUNTIF(CALC_CONN_TEI0181_REV01!F:F,IFERROR(IF(AD7=AH7,AI7,AH7),"---"))&gt;0,"---",IFERROR(IF(AD7=AH7,AI7,AH7),"---")))),"---")</f>
        <v>---</v>
      </c>
      <c r="AM7" t="s">
        <v>290</v>
      </c>
    </row>
    <row r="8" spans="1:41" x14ac:dyDescent="0.25">
      <c r="A8" t="str">
        <f t="shared" si="0"/>
        <v>J1-4</v>
      </c>
      <c r="B8" t="str">
        <f t="shared" si="1"/>
        <v>AIN2</v>
      </c>
      <c r="C8" t="str">
        <f t="shared" si="2"/>
        <v>J1-AIN2</v>
      </c>
      <c r="D8" t="str">
        <f t="shared" si="3"/>
        <v>J1-4</v>
      </c>
      <c r="E8" t="s">
        <v>168</v>
      </c>
      <c r="F8">
        <v>4</v>
      </c>
      <c r="G8" t="s">
        <v>291</v>
      </c>
      <c r="L8" t="s">
        <v>292</v>
      </c>
      <c r="M8" t="s">
        <v>286</v>
      </c>
      <c r="N8">
        <v>102.3528</v>
      </c>
      <c r="AB8" t="str">
        <f>B2B!D5</f>
        <v>J1</v>
      </c>
      <c r="AC8" t="str">
        <f>B2B!E5</f>
        <v>3</v>
      </c>
      <c r="AD8" t="str">
        <f t="shared" si="4"/>
        <v>J1-3</v>
      </c>
      <c r="AE8" t="str">
        <f t="shared" si="5"/>
        <v>AIN1</v>
      </c>
      <c r="AF8" t="str">
        <f t="shared" si="6"/>
        <v>AF24</v>
      </c>
      <c r="AG8">
        <f t="shared" si="7"/>
        <v>33.398800000000001</v>
      </c>
      <c r="AH8" t="str">
        <f>IF(IFERROR(IF(IF(AF8="--",INDEX(D:D,MATCH(AE8,INDEX(B:B,MATCH(AE8,B:B,)+1):B10522,)+MATCH(AE8,B:B,)))=D8,VLOOKUP(AE8,B:D,3,0),IF(AF8="--",INDEX(D:D,MATCH(AE8,INDEX(B:B,MATCH(AE8,B:B,)+1):B10522,)+MATCH(AE8,B:B,)),"---")),"---")=AD8,"---",IFERROR(IF(IF(AF8="--",INDEX(D:D,MATCH(AE8,INDEX(B:B,MATCH(AE8,B:B,)+1):B10522,)+MATCH(AE8,B:B,)))=AD8,VLOOKUP(AE8,B:D,3,0),IF(AF8="--",INDEX(D:D,MATCH(AE8,INDEX(B:B,MATCH(AE8,B:B,)+1):B10522,)+MATCH(AE8,B:B,)),"---")),"---"))</f>
        <v>---</v>
      </c>
      <c r="AI8" t="str">
        <f t="shared" si="8"/>
        <v>--</v>
      </c>
      <c r="AJ8" t="str">
        <f>IF(COUNTIF(CALC_CONN_TEI0181_REV01!F:F,IF(AH8&lt;&gt;"---",VLOOKUP(AD8,CALC_CONN_TEI0181_REV01!F:M,8,0),IF(IFERROR(IF(AD8=AH8,AI8,AH8),"---")="---","---",IF(COUNTIF(CALC_CONN_TEI0181_REV01!F:F,IFERROR(IF(AD8=AH8,AI8,AH8),"---"))&gt;0,"---",IFERROR(IF(AD8=AH8,AI8,AH8),"---")))))=1,IF(AH8&lt;&gt;"---",VLOOKUP(AD8,CALC_CONN_TEI0181_REV01!F:M,8,0),IF(IFERROR(IF(AD8=AH8,AI8,AH8),"---")="---","---",IF(COUNTIF(CALC_CONN_TEI0181_REV01!F:F,IFERROR(IF(AD8=AH8,AI8,AH8),"---"))&gt;0,"---",IFERROR(IF(AD8=AH8,AI8,AH8),"---")))),"---")</f>
        <v>---</v>
      </c>
      <c r="AK8" t="str">
        <f>IF(COUNTIF(CALC_CONN_TEI0181_REV01!F:F,IF(AH8&lt;&gt;"---",VLOOKUP(AD8,CALC_CONN_TEI0181_REV01!F:M,8,0),IF(IFERROR(IF(AD8=AH8,AI8,AH8),"---")="---","---",IF(COUNTIF(CALC_CONN_TEI0181_REV01!F:F,IFERROR(IF(AD8=AH8,AI8,AH8),"---"))&gt;0,"---",IFERROR(IF(AD8=AH8,AI8,AH8),"---")))))=0,IF(AH8&lt;&gt;"---",VLOOKUP(AD8,CALC_CONN_TEI0181_REV01!F:M,8,0),IF(IFERROR(IF(AD8=AH8,AI8,AH8),"---")="---","---",IF(COUNTIF(CALC_CONN_TEI0181_REV01!F:F,IFERROR(IF(AD8=AH8,AI8,AH8),"---"))&gt;0,"---",IFERROR(IF(AD8=AH8,AI8,AH8),"---")))),"---")</f>
        <v>---</v>
      </c>
      <c r="AM8" t="s">
        <v>288</v>
      </c>
    </row>
    <row r="9" spans="1:41" x14ac:dyDescent="0.25">
      <c r="A9" t="str">
        <f t="shared" si="0"/>
        <v>J1-5</v>
      </c>
      <c r="B9" t="str">
        <f t="shared" si="1"/>
        <v>AIN3</v>
      </c>
      <c r="C9" t="str">
        <f t="shared" si="2"/>
        <v>J1-AIN3</v>
      </c>
      <c r="D9" t="str">
        <f t="shared" si="3"/>
        <v>J1-5</v>
      </c>
      <c r="E9" t="s">
        <v>168</v>
      </c>
      <c r="F9">
        <v>5</v>
      </c>
      <c r="G9" t="s">
        <v>293</v>
      </c>
      <c r="L9" t="s">
        <v>294</v>
      </c>
      <c r="M9" t="s">
        <v>286</v>
      </c>
      <c r="N9">
        <v>11.724</v>
      </c>
      <c r="AB9" t="str">
        <f>B2B!D6</f>
        <v>J1</v>
      </c>
      <c r="AC9" t="str">
        <f>B2B!E6</f>
        <v>4</v>
      </c>
      <c r="AD9" t="str">
        <f t="shared" si="4"/>
        <v>J1-4</v>
      </c>
      <c r="AE9" t="str">
        <f t="shared" si="5"/>
        <v>AIN2</v>
      </c>
      <c r="AF9" t="str">
        <f t="shared" si="6"/>
        <v>AG26</v>
      </c>
      <c r="AG9">
        <f t="shared" si="7"/>
        <v>27.770499999999998</v>
      </c>
      <c r="AH9" t="str">
        <f>IF(IFERROR(IF(IF(AF9="--",INDEX(D:D,MATCH(AE9,INDEX(B:B,MATCH(AE9,B:B,)+1):B10523,)+MATCH(AE9,B:B,)))=D9,VLOOKUP(AE9,B:D,3,0),IF(AF9="--",INDEX(D:D,MATCH(AE9,INDEX(B:B,MATCH(AE9,B:B,)+1):B10523,)+MATCH(AE9,B:B,)),"---")),"---")=AD9,"---",IFERROR(IF(IF(AF9="--",INDEX(D:D,MATCH(AE9,INDEX(B:B,MATCH(AE9,B:B,)+1):B10523,)+MATCH(AE9,B:B,)))=AD9,VLOOKUP(AE9,B:D,3,0),IF(AF9="--",INDEX(D:D,MATCH(AE9,INDEX(B:B,MATCH(AE9,B:B,)+1):B10523,)+MATCH(AE9,B:B,)),"---")),"---"))</f>
        <v>---</v>
      </c>
      <c r="AI9" t="str">
        <f t="shared" si="8"/>
        <v>--</v>
      </c>
      <c r="AJ9" t="str">
        <f>IF(COUNTIF(CALC_CONN_TEI0181_REV01!F:F,IF(AH9&lt;&gt;"---",VLOOKUP(AD9,CALC_CONN_TEI0181_REV01!F:M,8,0),IF(IFERROR(IF(AD9=AH9,AI9,AH9),"---")="---","---",IF(COUNTIF(CALC_CONN_TEI0181_REV01!F:F,IFERROR(IF(AD9=AH9,AI9,AH9),"---"))&gt;0,"---",IFERROR(IF(AD9=AH9,AI9,AH9),"---")))))=1,IF(AH9&lt;&gt;"---",VLOOKUP(AD9,CALC_CONN_TEI0181_REV01!F:M,8,0),IF(IFERROR(IF(AD9=AH9,AI9,AH9),"---")="---","---",IF(COUNTIF(CALC_CONN_TEI0181_REV01!F:F,IFERROR(IF(AD9=AH9,AI9,AH9),"---"))&gt;0,"---",IFERROR(IF(AD9=AH9,AI9,AH9),"---")))),"---")</f>
        <v>---</v>
      </c>
      <c r="AK9" t="str">
        <f>IF(COUNTIF(CALC_CONN_TEI0181_REV01!F:F,IF(AH9&lt;&gt;"---",VLOOKUP(AD9,CALC_CONN_TEI0181_REV01!F:M,8,0),IF(IFERROR(IF(AD9=AH9,AI9,AH9),"---")="---","---",IF(COUNTIF(CALC_CONN_TEI0181_REV01!F:F,IFERROR(IF(AD9=AH9,AI9,AH9),"---"))&gt;0,"---",IFERROR(IF(AD9=AH9,AI9,AH9),"---")))))=0,IF(AH9&lt;&gt;"---",VLOOKUP(AD9,CALC_CONN_TEI0181_REV01!F:M,8,0),IF(IFERROR(IF(AD9=AH9,AI9,AH9),"---")="---","---",IF(COUNTIF(CALC_CONN_TEI0181_REV01!F:F,IFERROR(IF(AD9=AH9,AI9,AH9),"---"))&gt;0,"---",IFERROR(IF(AD9=AH9,AI9,AH9),"---")))),"---")</f>
        <v>---</v>
      </c>
      <c r="AM9" t="s">
        <v>285</v>
      </c>
    </row>
    <row r="10" spans="1:41" x14ac:dyDescent="0.25">
      <c r="A10" t="str">
        <f t="shared" si="0"/>
        <v>J1-6</v>
      </c>
      <c r="B10" t="str">
        <f t="shared" si="1"/>
        <v>AIN4</v>
      </c>
      <c r="C10" t="str">
        <f t="shared" si="2"/>
        <v>J1-AIN4</v>
      </c>
      <c r="D10" t="str">
        <f t="shared" si="3"/>
        <v>J1-6</v>
      </c>
      <c r="E10" t="s">
        <v>168</v>
      </c>
      <c r="F10">
        <v>6</v>
      </c>
      <c r="G10" t="s">
        <v>295</v>
      </c>
      <c r="L10" t="s">
        <v>296</v>
      </c>
      <c r="M10" t="s">
        <v>286</v>
      </c>
      <c r="N10">
        <v>11.832599999999999</v>
      </c>
      <c r="AB10" t="str">
        <f>B2B!D7</f>
        <v>J1</v>
      </c>
      <c r="AC10" t="str">
        <f>B2B!E7</f>
        <v>5</v>
      </c>
      <c r="AD10" t="str">
        <f t="shared" si="4"/>
        <v>J1-5</v>
      </c>
      <c r="AE10" t="str">
        <f t="shared" si="5"/>
        <v>AIN3</v>
      </c>
      <c r="AF10" t="str">
        <f t="shared" si="6"/>
        <v>AH28</v>
      </c>
      <c r="AG10">
        <f t="shared" si="7"/>
        <v>23.708200000000001</v>
      </c>
      <c r="AH10" t="str">
        <f>IF(IFERROR(IF(IF(AF10="--",INDEX(D:D,MATCH(AE10,INDEX(B:B,MATCH(AE10,B:B,)+1):B10524,)+MATCH(AE10,B:B,)))=D10,VLOOKUP(AE10,B:D,3,0),IF(AF10="--",INDEX(D:D,MATCH(AE10,INDEX(B:B,MATCH(AE10,B:B,)+1):B10524,)+MATCH(AE10,B:B,)),"---")),"---")=AD10,"---",IFERROR(IF(IF(AF10="--",INDEX(D:D,MATCH(AE10,INDEX(B:B,MATCH(AE10,B:B,)+1):B10524,)+MATCH(AE10,B:B,)))=AD10,VLOOKUP(AE10,B:D,3,0),IF(AF10="--",INDEX(D:D,MATCH(AE10,INDEX(B:B,MATCH(AE10,B:B,)+1):B10524,)+MATCH(AE10,B:B,)),"---")),"---"))</f>
        <v>---</v>
      </c>
      <c r="AI10" t="str">
        <f t="shared" si="8"/>
        <v>--</v>
      </c>
      <c r="AJ10" t="str">
        <f>IF(COUNTIF(CALC_CONN_TEI0181_REV01!F:F,IF(AH10&lt;&gt;"---",VLOOKUP(AD10,CALC_CONN_TEI0181_REV01!F:M,8,0),IF(IFERROR(IF(AD10=AH10,AI10,AH10),"---")="---","---",IF(COUNTIF(CALC_CONN_TEI0181_REV01!F:F,IFERROR(IF(AD10=AH10,AI10,AH10),"---"))&gt;0,"---",IFERROR(IF(AD10=AH10,AI10,AH10),"---")))))=1,IF(AH10&lt;&gt;"---",VLOOKUP(AD10,CALC_CONN_TEI0181_REV01!F:M,8,0),IF(IFERROR(IF(AD10=AH10,AI10,AH10),"---")="---","---",IF(COUNTIF(CALC_CONN_TEI0181_REV01!F:F,IFERROR(IF(AD10=AH10,AI10,AH10),"---"))&gt;0,"---",IFERROR(IF(AD10=AH10,AI10,AH10),"---")))),"---")</f>
        <v>---</v>
      </c>
      <c r="AK10" t="str">
        <f>IF(COUNTIF(CALC_CONN_TEI0181_REV01!F:F,IF(AH10&lt;&gt;"---",VLOOKUP(AD10,CALC_CONN_TEI0181_REV01!F:M,8,0),IF(IFERROR(IF(AD10=AH10,AI10,AH10),"---")="---","---",IF(COUNTIF(CALC_CONN_TEI0181_REV01!F:F,IFERROR(IF(AD10=AH10,AI10,AH10),"---"))&gt;0,"---",IFERROR(IF(AD10=AH10,AI10,AH10),"---")))))=0,IF(AH10&lt;&gt;"---",VLOOKUP(AD10,CALC_CONN_TEI0181_REV01!F:M,8,0),IF(IFERROR(IF(AD10=AH10,AI10,AH10),"---")="---","---",IF(COUNTIF(CALC_CONN_TEI0181_REV01!F:F,IFERROR(IF(AD10=AH10,AI10,AH10),"---"))&gt;0,"---",IFERROR(IF(AD10=AH10,AI10,AH10),"---")))),"---")</f>
        <v>---</v>
      </c>
      <c r="AM10" t="s">
        <v>328</v>
      </c>
    </row>
    <row r="11" spans="1:41" x14ac:dyDescent="0.25">
      <c r="A11" t="str">
        <f t="shared" si="0"/>
        <v>J1-7</v>
      </c>
      <c r="B11" t="str">
        <f t="shared" si="1"/>
        <v>AIN5</v>
      </c>
      <c r="C11" t="str">
        <f t="shared" si="2"/>
        <v>J1-AIN5</v>
      </c>
      <c r="D11" t="str">
        <f t="shared" si="3"/>
        <v>J1-7</v>
      </c>
      <c r="E11" t="s">
        <v>168</v>
      </c>
      <c r="F11">
        <v>7</v>
      </c>
      <c r="G11" t="s">
        <v>297</v>
      </c>
      <c r="L11" t="s">
        <v>298</v>
      </c>
      <c r="M11" t="s">
        <v>286</v>
      </c>
      <c r="N11">
        <v>12.6454</v>
      </c>
      <c r="AB11" t="str">
        <f>B2B!D8</f>
        <v>J1</v>
      </c>
      <c r="AC11" t="str">
        <f>B2B!E8</f>
        <v>6</v>
      </c>
      <c r="AD11" t="str">
        <f t="shared" si="4"/>
        <v>J1-6</v>
      </c>
      <c r="AE11" t="str">
        <f t="shared" si="5"/>
        <v>AIN4</v>
      </c>
      <c r="AF11" t="str">
        <f t="shared" si="6"/>
        <v>AH27</v>
      </c>
      <c r="AG11">
        <f t="shared" si="7"/>
        <v>21.617100000000001</v>
      </c>
      <c r="AH11" t="str">
        <f>IF(IFERROR(IF(IF(AF11="--",INDEX(D:D,MATCH(AE11,INDEX(B:B,MATCH(AE11,B:B,)+1):B10525,)+MATCH(AE11,B:B,)))=D11,VLOOKUP(AE11,B:D,3,0),IF(AF11="--",INDEX(D:D,MATCH(AE11,INDEX(B:B,MATCH(AE11,B:B,)+1):B10525,)+MATCH(AE11,B:B,)),"---")),"---")=AD11,"---",IFERROR(IF(IF(AF11="--",INDEX(D:D,MATCH(AE11,INDEX(B:B,MATCH(AE11,B:B,)+1):B10525,)+MATCH(AE11,B:B,)))=AD11,VLOOKUP(AE11,B:D,3,0),IF(AF11="--",INDEX(D:D,MATCH(AE11,INDEX(B:B,MATCH(AE11,B:B,)+1):B10525,)+MATCH(AE11,B:B,)),"---")),"---"))</f>
        <v>---</v>
      </c>
      <c r="AI11" t="str">
        <f t="shared" si="8"/>
        <v>--</v>
      </c>
      <c r="AJ11" t="str">
        <f>IF(COUNTIF(CALC_CONN_TEI0181_REV01!F:F,IF(AH11&lt;&gt;"---",VLOOKUP(AD11,CALC_CONN_TEI0181_REV01!F:M,8,0),IF(IFERROR(IF(AD11=AH11,AI11,AH11),"---")="---","---",IF(COUNTIF(CALC_CONN_TEI0181_REV01!F:F,IFERROR(IF(AD11=AH11,AI11,AH11),"---"))&gt;0,"---",IFERROR(IF(AD11=AH11,AI11,AH11),"---")))))=1,IF(AH11&lt;&gt;"---",VLOOKUP(AD11,CALC_CONN_TEI0181_REV01!F:M,8,0),IF(IFERROR(IF(AD11=AH11,AI11,AH11),"---")="---","---",IF(COUNTIF(CALC_CONN_TEI0181_REV01!F:F,IFERROR(IF(AD11=AH11,AI11,AH11),"---"))&gt;0,"---",IFERROR(IF(AD11=AH11,AI11,AH11),"---")))),"---")</f>
        <v>---</v>
      </c>
      <c r="AK11" t="str">
        <f>IF(COUNTIF(CALC_CONN_TEI0181_REV01!F:F,IF(AH11&lt;&gt;"---",VLOOKUP(AD11,CALC_CONN_TEI0181_REV01!F:M,8,0),IF(IFERROR(IF(AD11=AH11,AI11,AH11),"---")="---","---",IF(COUNTIF(CALC_CONN_TEI0181_REV01!F:F,IFERROR(IF(AD11=AH11,AI11,AH11),"---"))&gt;0,"---",IFERROR(IF(AD11=AH11,AI11,AH11),"---")))))=0,IF(AH11&lt;&gt;"---",VLOOKUP(AD11,CALC_CONN_TEI0181_REV01!F:M,8,0),IF(IFERROR(IF(AD11=AH11,AI11,AH11),"---")="---","---",IF(COUNTIF(CALC_CONN_TEI0181_REV01!F:F,IFERROR(IF(AD11=AH11,AI11,AH11),"---"))&gt;0,"---",IFERROR(IF(AD11=AH11,AI11,AH11),"---")))),"---")</f>
        <v>---</v>
      </c>
      <c r="AM11" t="s">
        <v>292</v>
      </c>
    </row>
    <row r="12" spans="1:41" x14ac:dyDescent="0.25">
      <c r="A12" t="str">
        <f t="shared" si="0"/>
        <v>J1-8</v>
      </c>
      <c r="B12" t="str">
        <f t="shared" si="1"/>
        <v>AIN6</v>
      </c>
      <c r="C12" t="str">
        <f t="shared" si="2"/>
        <v>J1-AIN6</v>
      </c>
      <c r="D12" t="str">
        <f t="shared" si="3"/>
        <v>J1-8</v>
      </c>
      <c r="E12" t="s">
        <v>168</v>
      </c>
      <c r="F12">
        <v>8</v>
      </c>
      <c r="G12" t="s">
        <v>299</v>
      </c>
      <c r="L12" t="s">
        <v>300</v>
      </c>
      <c r="M12" t="s">
        <v>286</v>
      </c>
      <c r="N12">
        <v>12.616199999999999</v>
      </c>
      <c r="AB12" t="str">
        <f>B2B!D9</f>
        <v>J1</v>
      </c>
      <c r="AC12" t="str">
        <f>B2B!E9</f>
        <v>7</v>
      </c>
      <c r="AD12" t="str">
        <f t="shared" si="4"/>
        <v>J1-7</v>
      </c>
      <c r="AE12" t="str">
        <f t="shared" si="5"/>
        <v>AIN5</v>
      </c>
      <c r="AF12" t="str">
        <f t="shared" si="6"/>
        <v>AF27</v>
      </c>
      <c r="AG12">
        <f t="shared" si="7"/>
        <v>18.485199999999999</v>
      </c>
      <c r="AH12" t="str">
        <f>IF(IFERROR(IF(IF(AF12="--",INDEX(D:D,MATCH(AE12,INDEX(B:B,MATCH(AE12,B:B,)+1):B10526,)+MATCH(AE12,B:B,)))=D12,VLOOKUP(AE12,B:D,3,0),IF(AF12="--",INDEX(D:D,MATCH(AE12,INDEX(B:B,MATCH(AE12,B:B,)+1):B10526,)+MATCH(AE12,B:B,)),"---")),"---")=AD12,"---",IFERROR(IF(IF(AF12="--",INDEX(D:D,MATCH(AE12,INDEX(B:B,MATCH(AE12,B:B,)+1):B10526,)+MATCH(AE12,B:B,)))=AD12,VLOOKUP(AE12,B:D,3,0),IF(AF12="--",INDEX(D:D,MATCH(AE12,INDEX(B:B,MATCH(AE12,B:B,)+1):B10526,)+MATCH(AE12,B:B,)),"---")),"---"))</f>
        <v>---</v>
      </c>
      <c r="AI12" t="str">
        <f t="shared" si="8"/>
        <v>--</v>
      </c>
      <c r="AJ12" t="str">
        <f>IF(COUNTIF(CALC_CONN_TEI0181_REV01!F:F,IF(AH12&lt;&gt;"---",VLOOKUP(AD12,CALC_CONN_TEI0181_REV01!F:M,8,0),IF(IFERROR(IF(AD12=AH12,AI12,AH12),"---")="---","---",IF(COUNTIF(CALC_CONN_TEI0181_REV01!F:F,IFERROR(IF(AD12=AH12,AI12,AH12),"---"))&gt;0,"---",IFERROR(IF(AD12=AH12,AI12,AH12),"---")))))=1,IF(AH12&lt;&gt;"---",VLOOKUP(AD12,CALC_CONN_TEI0181_REV01!F:M,8,0),IF(IFERROR(IF(AD12=AH12,AI12,AH12),"---")="---","---",IF(COUNTIF(CALC_CONN_TEI0181_REV01!F:F,IFERROR(IF(AD12=AH12,AI12,AH12),"---"))&gt;0,"---",IFERROR(IF(AD12=AH12,AI12,AH12),"---")))),"---")</f>
        <v>---</v>
      </c>
      <c r="AK12" t="str">
        <f>IF(COUNTIF(CALC_CONN_TEI0181_REV01!F:F,IF(AH12&lt;&gt;"---",VLOOKUP(AD12,CALC_CONN_TEI0181_REV01!F:M,8,0),IF(IFERROR(IF(AD12=AH12,AI12,AH12),"---")="---","---",IF(COUNTIF(CALC_CONN_TEI0181_REV01!F:F,IFERROR(IF(AD12=AH12,AI12,AH12),"---"))&gt;0,"---",IFERROR(IF(AD12=AH12,AI12,AH12),"---")))))=0,IF(AH12&lt;&gt;"---",VLOOKUP(AD12,CALC_CONN_TEI0181_REV01!F:M,8,0),IF(IFERROR(IF(AD12=AH12,AI12,AH12),"---")="---","---",IF(COUNTIF(CALC_CONN_TEI0181_REV01!F:F,IFERROR(IF(AD12=AH12,AI12,AH12),"---"))&gt;0,"---",IFERROR(IF(AD12=AH12,AI12,AH12),"---")))),"---")</f>
        <v>---</v>
      </c>
      <c r="AM12" t="s">
        <v>385</v>
      </c>
    </row>
    <row r="13" spans="1:41" x14ac:dyDescent="0.25">
      <c r="A13" t="str">
        <f t="shared" si="0"/>
        <v>J1-9</v>
      </c>
      <c r="B13" t="str">
        <f t="shared" si="1"/>
        <v>D0</v>
      </c>
      <c r="C13" t="str">
        <f t="shared" si="2"/>
        <v>J1-D0</v>
      </c>
      <c r="D13" t="str">
        <f t="shared" si="3"/>
        <v>J1-9</v>
      </c>
      <c r="E13" t="s">
        <v>168</v>
      </c>
      <c r="F13">
        <v>9</v>
      </c>
      <c r="G13" t="s">
        <v>301</v>
      </c>
      <c r="L13" t="s">
        <v>302</v>
      </c>
      <c r="M13" t="s">
        <v>286</v>
      </c>
      <c r="N13">
        <v>13.0565</v>
      </c>
      <c r="AB13" t="str">
        <f>B2B!D10</f>
        <v>J1</v>
      </c>
      <c r="AC13" t="str">
        <f>B2B!E10</f>
        <v>8</v>
      </c>
      <c r="AD13" t="str">
        <f t="shared" si="4"/>
        <v>J1-8</v>
      </c>
      <c r="AE13" t="str">
        <f t="shared" si="5"/>
        <v>AIN6</v>
      </c>
      <c r="AF13" t="str">
        <f t="shared" si="6"/>
        <v>AF26</v>
      </c>
      <c r="AG13">
        <f t="shared" si="7"/>
        <v>16.381</v>
      </c>
      <c r="AH13" t="str">
        <f>IF(IFERROR(IF(IF(AF13="--",INDEX(D:D,MATCH(AE13,INDEX(B:B,MATCH(AE13,B:B,)+1):B10527,)+MATCH(AE13,B:B,)))=D13,VLOOKUP(AE13,B:D,3,0),IF(AF13="--",INDEX(D:D,MATCH(AE13,INDEX(B:B,MATCH(AE13,B:B,)+1):B10527,)+MATCH(AE13,B:B,)),"---")),"---")=AD13,"---",IFERROR(IF(IF(AF13="--",INDEX(D:D,MATCH(AE13,INDEX(B:B,MATCH(AE13,B:B,)+1):B10527,)+MATCH(AE13,B:B,)))=AD13,VLOOKUP(AE13,B:D,3,0),IF(AF13="--",INDEX(D:D,MATCH(AE13,INDEX(B:B,MATCH(AE13,B:B,)+1):B10527,)+MATCH(AE13,B:B,)),"---")),"---"))</f>
        <v>---</v>
      </c>
      <c r="AI13" t="str">
        <f t="shared" si="8"/>
        <v>--</v>
      </c>
      <c r="AJ13" t="str">
        <f>IF(COUNTIF(CALC_CONN_TEI0181_REV01!F:F,IF(AH13&lt;&gt;"---",VLOOKUP(AD13,CALC_CONN_TEI0181_REV01!F:M,8,0),IF(IFERROR(IF(AD13=AH13,AI13,AH13),"---")="---","---",IF(COUNTIF(CALC_CONN_TEI0181_REV01!F:F,IFERROR(IF(AD13=AH13,AI13,AH13),"---"))&gt;0,"---",IFERROR(IF(AD13=AH13,AI13,AH13),"---")))))=1,IF(AH13&lt;&gt;"---",VLOOKUP(AD13,CALC_CONN_TEI0181_REV01!F:M,8,0),IF(IFERROR(IF(AD13=AH13,AI13,AH13),"---")="---","---",IF(COUNTIF(CALC_CONN_TEI0181_REV01!F:F,IFERROR(IF(AD13=AH13,AI13,AH13),"---"))&gt;0,"---",IFERROR(IF(AD13=AH13,AI13,AH13),"---")))),"---")</f>
        <v>---</v>
      </c>
      <c r="AK13" t="str">
        <f>IF(COUNTIF(CALC_CONN_TEI0181_REV01!F:F,IF(AH13&lt;&gt;"---",VLOOKUP(AD13,CALC_CONN_TEI0181_REV01!F:M,8,0),IF(IFERROR(IF(AD13=AH13,AI13,AH13),"---")="---","---",IF(COUNTIF(CALC_CONN_TEI0181_REV01!F:F,IFERROR(IF(AD13=AH13,AI13,AH13),"---"))&gt;0,"---",IFERROR(IF(AD13=AH13,AI13,AH13),"---")))))=0,IF(AH13&lt;&gt;"---",VLOOKUP(AD13,CALC_CONN_TEI0181_REV01!F:M,8,0),IF(IFERROR(IF(AD13=AH13,AI13,AH13),"---")="---","---",IF(COUNTIF(CALC_CONN_TEI0181_REV01!F:F,IFERROR(IF(AD13=AH13,AI13,AH13),"---"))&gt;0,"---",IFERROR(IF(AD13=AH13,AI13,AH13),"---")))),"---")</f>
        <v>---</v>
      </c>
      <c r="AM13" t="s">
        <v>395</v>
      </c>
    </row>
    <row r="14" spans="1:41" x14ac:dyDescent="0.25">
      <c r="A14" t="str">
        <f t="shared" si="0"/>
        <v>J1-10</v>
      </c>
      <c r="B14" t="str">
        <f t="shared" si="1"/>
        <v>D1</v>
      </c>
      <c r="C14" t="str">
        <f t="shared" si="2"/>
        <v>J1-D1</v>
      </c>
      <c r="D14" t="str">
        <f t="shared" si="3"/>
        <v>J1-10</v>
      </c>
      <c r="E14" t="s">
        <v>168</v>
      </c>
      <c r="F14">
        <v>10</v>
      </c>
      <c r="G14" t="s">
        <v>303</v>
      </c>
      <c r="L14" t="s">
        <v>304</v>
      </c>
      <c r="M14" t="s">
        <v>286</v>
      </c>
      <c r="N14">
        <v>13.1683</v>
      </c>
      <c r="AB14" t="str">
        <f>B2B!D11</f>
        <v>J1</v>
      </c>
      <c r="AC14" t="str">
        <f>B2B!E11</f>
        <v>9</v>
      </c>
      <c r="AD14" t="str">
        <f t="shared" si="4"/>
        <v>J1-9</v>
      </c>
      <c r="AE14" t="str">
        <f t="shared" si="5"/>
        <v>D0</v>
      </c>
      <c r="AF14" t="str">
        <f t="shared" si="6"/>
        <v>AE25</v>
      </c>
      <c r="AG14">
        <f t="shared" si="7"/>
        <v>15.036</v>
      </c>
      <c r="AH14" t="str">
        <f>IF(IFERROR(IF(IF(AF14="--",INDEX(D:D,MATCH(AE14,INDEX(B:B,MATCH(AE14,B:B,)+1):B10528,)+MATCH(AE14,B:B,)))=D14,VLOOKUP(AE14,B:D,3,0),IF(AF14="--",INDEX(D:D,MATCH(AE14,INDEX(B:B,MATCH(AE14,B:B,)+1):B10528,)+MATCH(AE14,B:B,)),"---")),"---")=AD14,"---",IFERROR(IF(IF(AF14="--",INDEX(D:D,MATCH(AE14,INDEX(B:B,MATCH(AE14,B:B,)+1):B10528,)+MATCH(AE14,B:B,)))=AD14,VLOOKUP(AE14,B:D,3,0),IF(AF14="--",INDEX(D:D,MATCH(AE14,INDEX(B:B,MATCH(AE14,B:B,)+1):B10528,)+MATCH(AE14,B:B,)),"---")),"---"))</f>
        <v>---</v>
      </c>
      <c r="AI14" t="str">
        <f t="shared" si="8"/>
        <v>--</v>
      </c>
      <c r="AJ14" t="str">
        <f>IF(COUNTIF(CALC_CONN_TEI0181_REV01!F:F,IF(AH14&lt;&gt;"---",VLOOKUP(AD14,CALC_CONN_TEI0181_REV01!F:M,8,0),IF(IFERROR(IF(AD14=AH14,AI14,AH14),"---")="---","---",IF(COUNTIF(CALC_CONN_TEI0181_REV01!F:F,IFERROR(IF(AD14=AH14,AI14,AH14),"---"))&gt;0,"---",IFERROR(IF(AD14=AH14,AI14,AH14),"---")))))=1,IF(AH14&lt;&gt;"---",VLOOKUP(AD14,CALC_CONN_TEI0181_REV01!F:M,8,0),IF(IFERROR(IF(AD14=AH14,AI14,AH14),"---")="---","---",IF(COUNTIF(CALC_CONN_TEI0181_REV01!F:F,IFERROR(IF(AD14=AH14,AI14,AH14),"---"))&gt;0,"---",IFERROR(IF(AD14=AH14,AI14,AH14),"---")))),"---")</f>
        <v>---</v>
      </c>
      <c r="AK14" t="str">
        <f>IF(COUNTIF(CALC_CONN_TEI0181_REV01!F:F,IF(AH14&lt;&gt;"---",VLOOKUP(AD14,CALC_CONN_TEI0181_REV01!F:M,8,0),IF(IFERROR(IF(AD14=AH14,AI14,AH14),"---")="---","---",IF(COUNTIF(CALC_CONN_TEI0181_REV01!F:F,IFERROR(IF(AD14=AH14,AI14,AH14),"---"))&gt;0,"---",IFERROR(IF(AD14=AH14,AI14,AH14),"---")))))=0,IF(AH14&lt;&gt;"---",VLOOKUP(AD14,CALC_CONN_TEI0181_REV01!F:M,8,0),IF(IFERROR(IF(AD14=AH14,AI14,AH14),"---")="---","---",IF(COUNTIF(CALC_CONN_TEI0181_REV01!F:F,IFERROR(IF(AD14=AH14,AI14,AH14),"---"))&gt;0,"---",IFERROR(IF(AD14=AH14,AI14,AH14),"---")))),"---")</f>
        <v>---</v>
      </c>
      <c r="AM14" t="s">
        <v>366</v>
      </c>
    </row>
    <row r="15" spans="1:41" x14ac:dyDescent="0.25">
      <c r="A15" t="str">
        <f t="shared" si="0"/>
        <v>J1-11</v>
      </c>
      <c r="B15" t="str">
        <f t="shared" si="1"/>
        <v>D2</v>
      </c>
      <c r="C15" t="str">
        <f t="shared" si="2"/>
        <v>J1-D2</v>
      </c>
      <c r="D15" t="str">
        <f t="shared" si="3"/>
        <v>J1-11</v>
      </c>
      <c r="E15" t="s">
        <v>168</v>
      </c>
      <c r="F15">
        <v>11</v>
      </c>
      <c r="G15" t="s">
        <v>305</v>
      </c>
      <c r="L15" t="s">
        <v>306</v>
      </c>
      <c r="M15" t="s">
        <v>286</v>
      </c>
      <c r="N15">
        <v>12.2538</v>
      </c>
      <c r="AB15" t="str">
        <f>B2B!D12</f>
        <v>J1</v>
      </c>
      <c r="AC15" t="str">
        <f>B2B!E12</f>
        <v>10</v>
      </c>
      <c r="AD15" t="str">
        <f t="shared" si="4"/>
        <v>J1-10</v>
      </c>
      <c r="AE15" t="str">
        <f t="shared" si="5"/>
        <v>D1</v>
      </c>
      <c r="AF15" t="str">
        <f t="shared" si="6"/>
        <v>AF21</v>
      </c>
      <c r="AG15">
        <f t="shared" si="7"/>
        <v>15.727</v>
      </c>
      <c r="AH15" t="str">
        <f>IF(IFERROR(IF(IF(AF15="--",INDEX(D:D,MATCH(AE15,INDEX(B:B,MATCH(AE15,B:B,)+1):B10529,)+MATCH(AE15,B:B,)))=D15,VLOOKUP(AE15,B:D,3,0),IF(AF15="--",INDEX(D:D,MATCH(AE15,INDEX(B:B,MATCH(AE15,B:B,)+1):B10529,)+MATCH(AE15,B:B,)),"---")),"---")=AD15,"---",IFERROR(IF(IF(AF15="--",INDEX(D:D,MATCH(AE15,INDEX(B:B,MATCH(AE15,B:B,)+1):B10529,)+MATCH(AE15,B:B,)))=AD15,VLOOKUP(AE15,B:D,3,0),IF(AF15="--",INDEX(D:D,MATCH(AE15,INDEX(B:B,MATCH(AE15,B:B,)+1):B10529,)+MATCH(AE15,B:B,)),"---")),"---"))</f>
        <v>---</v>
      </c>
      <c r="AI15" t="str">
        <f t="shared" si="8"/>
        <v>--</v>
      </c>
      <c r="AJ15" t="str">
        <f>IF(COUNTIF(CALC_CONN_TEI0181_REV01!F:F,IF(AH15&lt;&gt;"---",VLOOKUP(AD15,CALC_CONN_TEI0181_REV01!F:M,8,0),IF(IFERROR(IF(AD15=AH15,AI15,AH15),"---")="---","---",IF(COUNTIF(CALC_CONN_TEI0181_REV01!F:F,IFERROR(IF(AD15=AH15,AI15,AH15),"---"))&gt;0,"---",IFERROR(IF(AD15=AH15,AI15,AH15),"---")))))=1,IF(AH15&lt;&gt;"---",VLOOKUP(AD15,CALC_CONN_TEI0181_REV01!F:M,8,0),IF(IFERROR(IF(AD15=AH15,AI15,AH15),"---")="---","---",IF(COUNTIF(CALC_CONN_TEI0181_REV01!F:F,IFERROR(IF(AD15=AH15,AI15,AH15),"---"))&gt;0,"---",IFERROR(IF(AD15=AH15,AI15,AH15),"---")))),"---")</f>
        <v>---</v>
      </c>
      <c r="AK15" t="str">
        <f>IF(COUNTIF(CALC_CONN_TEI0181_REV01!F:F,IF(AH15&lt;&gt;"---",VLOOKUP(AD15,CALC_CONN_TEI0181_REV01!F:M,8,0),IF(IFERROR(IF(AD15=AH15,AI15,AH15),"---")="---","---",IF(COUNTIF(CALC_CONN_TEI0181_REV01!F:F,IFERROR(IF(AD15=AH15,AI15,AH15),"---"))&gt;0,"---",IFERROR(IF(AD15=AH15,AI15,AH15),"---")))))=0,IF(AH15&lt;&gt;"---",VLOOKUP(AD15,CALC_CONN_TEI0181_REV01!F:M,8,0),IF(IFERROR(IF(AD15=AH15,AI15,AH15),"---")="---","---",IF(COUNTIF(CALC_CONN_TEI0181_REV01!F:F,IFERROR(IF(AD15=AH15,AI15,AH15),"---"))&gt;0,"---",IFERROR(IF(AD15=AH15,AI15,AH15),"---")))),"---")</f>
        <v>---</v>
      </c>
    </row>
    <row r="16" spans="1:41" x14ac:dyDescent="0.25">
      <c r="A16" t="str">
        <f t="shared" si="0"/>
        <v>J1-12</v>
      </c>
      <c r="B16" t="str">
        <f t="shared" si="1"/>
        <v>D3</v>
      </c>
      <c r="C16" t="str">
        <f t="shared" si="2"/>
        <v>J1-D3</v>
      </c>
      <c r="D16" t="str">
        <f t="shared" si="3"/>
        <v>J1-12</v>
      </c>
      <c r="E16" t="s">
        <v>168</v>
      </c>
      <c r="F16">
        <v>12</v>
      </c>
      <c r="G16" t="s">
        <v>307</v>
      </c>
      <c r="L16" t="s">
        <v>308</v>
      </c>
      <c r="M16" t="s">
        <v>286</v>
      </c>
      <c r="N16">
        <v>12.162000000000001</v>
      </c>
      <c r="AB16" t="str">
        <f>B2B!D13</f>
        <v>J1</v>
      </c>
      <c r="AC16" t="str">
        <f>B2B!E13</f>
        <v>11</v>
      </c>
      <c r="AD16" t="str">
        <f t="shared" si="4"/>
        <v>J1-11</v>
      </c>
      <c r="AE16" t="str">
        <f t="shared" si="5"/>
        <v>D2</v>
      </c>
      <c r="AF16" t="str">
        <f t="shared" si="6"/>
        <v>AH20</v>
      </c>
      <c r="AG16">
        <f t="shared" si="7"/>
        <v>18.378399999999999</v>
      </c>
      <c r="AH16" t="str">
        <f>IF(IFERROR(IF(IF(AF16="--",INDEX(D:D,MATCH(AE16,INDEX(B:B,MATCH(AE16,B:B,)+1):B10530,)+MATCH(AE16,B:B,)))=D16,VLOOKUP(AE16,B:D,3,0),IF(AF16="--",INDEX(D:D,MATCH(AE16,INDEX(B:B,MATCH(AE16,B:B,)+1):B10530,)+MATCH(AE16,B:B,)),"---")),"---")=AD16,"---",IFERROR(IF(IF(AF16="--",INDEX(D:D,MATCH(AE16,INDEX(B:B,MATCH(AE16,B:B,)+1):B10530,)+MATCH(AE16,B:B,)))=AD16,VLOOKUP(AE16,B:D,3,0),IF(AF16="--",INDEX(D:D,MATCH(AE16,INDEX(B:B,MATCH(AE16,B:B,)+1):B10530,)+MATCH(AE16,B:B,)),"---")),"---"))</f>
        <v>---</v>
      </c>
      <c r="AI16" t="str">
        <f t="shared" si="8"/>
        <v>--</v>
      </c>
      <c r="AJ16" t="str">
        <f>IF(COUNTIF(CALC_CONN_TEI0181_REV01!F:F,IF(AH16&lt;&gt;"---",VLOOKUP(AD16,CALC_CONN_TEI0181_REV01!F:M,8,0),IF(IFERROR(IF(AD16=AH16,AI16,AH16),"---")="---","---",IF(COUNTIF(CALC_CONN_TEI0181_REV01!F:F,IFERROR(IF(AD16=AH16,AI16,AH16),"---"))&gt;0,"---",IFERROR(IF(AD16=AH16,AI16,AH16),"---")))))=1,IF(AH16&lt;&gt;"---",VLOOKUP(AD16,CALC_CONN_TEI0181_REV01!F:M,8,0),IF(IFERROR(IF(AD16=AH16,AI16,AH16),"---")="---","---",IF(COUNTIF(CALC_CONN_TEI0181_REV01!F:F,IFERROR(IF(AD16=AH16,AI16,AH16),"---"))&gt;0,"---",IFERROR(IF(AD16=AH16,AI16,AH16),"---")))),"---")</f>
        <v>---</v>
      </c>
      <c r="AK16" t="str">
        <f>IF(COUNTIF(CALC_CONN_TEI0181_REV01!F:F,IF(AH16&lt;&gt;"---",VLOOKUP(AD16,CALC_CONN_TEI0181_REV01!F:M,8,0),IF(IFERROR(IF(AD16=AH16,AI16,AH16),"---")="---","---",IF(COUNTIF(CALC_CONN_TEI0181_REV01!F:F,IFERROR(IF(AD16=AH16,AI16,AH16),"---"))&gt;0,"---",IFERROR(IF(AD16=AH16,AI16,AH16),"---")))))=0,IF(AH16&lt;&gt;"---",VLOOKUP(AD16,CALC_CONN_TEI0181_REV01!F:M,8,0),IF(IFERROR(IF(AD16=AH16,AI16,AH16),"---")="---","---",IF(COUNTIF(CALC_CONN_TEI0181_REV01!F:F,IFERROR(IF(AD16=AH16,AI16,AH16),"---"))&gt;0,"---",IFERROR(IF(AD16=AH16,AI16,AH16),"---")))),"---")</f>
        <v>---</v>
      </c>
    </row>
    <row r="17" spans="1:37" x14ac:dyDescent="0.25">
      <c r="A17" t="str">
        <f t="shared" si="0"/>
        <v>J1-13</v>
      </c>
      <c r="B17" t="str">
        <f t="shared" si="1"/>
        <v>D4</v>
      </c>
      <c r="C17" t="str">
        <f t="shared" si="2"/>
        <v>J1-D4</v>
      </c>
      <c r="D17" t="str">
        <f t="shared" si="3"/>
        <v>J1-13</v>
      </c>
      <c r="E17" t="s">
        <v>168</v>
      </c>
      <c r="F17">
        <v>13</v>
      </c>
      <c r="G17" t="s">
        <v>309</v>
      </c>
      <c r="L17" t="s">
        <v>310</v>
      </c>
      <c r="M17" t="s">
        <v>286</v>
      </c>
      <c r="N17">
        <v>24.8249</v>
      </c>
      <c r="AB17" t="str">
        <f>B2B!D14</f>
        <v>J1</v>
      </c>
      <c r="AC17" t="str">
        <f>B2B!E14</f>
        <v>12</v>
      </c>
      <c r="AD17" t="str">
        <f t="shared" si="4"/>
        <v>J1-12</v>
      </c>
      <c r="AE17" t="str">
        <f t="shared" si="5"/>
        <v>D3</v>
      </c>
      <c r="AF17" t="str">
        <f t="shared" si="6"/>
        <v>AG19</v>
      </c>
      <c r="AG17">
        <f t="shared" si="7"/>
        <v>21.4251</v>
      </c>
      <c r="AH17" t="str">
        <f>IF(IFERROR(IF(IF(AF17="--",INDEX(D:D,MATCH(AE17,INDEX(B:B,MATCH(AE17,B:B,)+1):B10531,)+MATCH(AE17,B:B,)))=D17,VLOOKUP(AE17,B:D,3,0),IF(AF17="--",INDEX(D:D,MATCH(AE17,INDEX(B:B,MATCH(AE17,B:B,)+1):B10531,)+MATCH(AE17,B:B,)),"---")),"---")=AD17,"---",IFERROR(IF(IF(AF17="--",INDEX(D:D,MATCH(AE17,INDEX(B:B,MATCH(AE17,B:B,)+1):B10531,)+MATCH(AE17,B:B,)))=AD17,VLOOKUP(AE17,B:D,3,0),IF(AF17="--",INDEX(D:D,MATCH(AE17,INDEX(B:B,MATCH(AE17,B:B,)+1):B10531,)+MATCH(AE17,B:B,)),"---")),"---"))</f>
        <v>---</v>
      </c>
      <c r="AI17" t="str">
        <f t="shared" si="8"/>
        <v>--</v>
      </c>
      <c r="AJ17" t="str">
        <f>IF(COUNTIF(CALC_CONN_TEI0181_REV01!F:F,IF(AH17&lt;&gt;"---",VLOOKUP(AD17,CALC_CONN_TEI0181_REV01!F:M,8,0),IF(IFERROR(IF(AD17=AH17,AI17,AH17),"---")="---","---",IF(COUNTIF(CALC_CONN_TEI0181_REV01!F:F,IFERROR(IF(AD17=AH17,AI17,AH17),"---"))&gt;0,"---",IFERROR(IF(AD17=AH17,AI17,AH17),"---")))))=1,IF(AH17&lt;&gt;"---",VLOOKUP(AD17,CALC_CONN_TEI0181_REV01!F:M,8,0),IF(IFERROR(IF(AD17=AH17,AI17,AH17),"---")="---","---",IF(COUNTIF(CALC_CONN_TEI0181_REV01!F:F,IFERROR(IF(AD17=AH17,AI17,AH17),"---"))&gt;0,"---",IFERROR(IF(AD17=AH17,AI17,AH17),"---")))),"---")</f>
        <v>---</v>
      </c>
      <c r="AK17" t="str">
        <f>IF(COUNTIF(CALC_CONN_TEI0181_REV01!F:F,IF(AH17&lt;&gt;"---",VLOOKUP(AD17,CALC_CONN_TEI0181_REV01!F:M,8,0),IF(IFERROR(IF(AD17=AH17,AI17,AH17),"---")="---","---",IF(COUNTIF(CALC_CONN_TEI0181_REV01!F:F,IFERROR(IF(AD17=AH17,AI17,AH17),"---"))&gt;0,"---",IFERROR(IF(AD17=AH17,AI17,AH17),"---")))))=0,IF(AH17&lt;&gt;"---",VLOOKUP(AD17,CALC_CONN_TEI0181_REV01!F:M,8,0),IF(IFERROR(IF(AD17=AH17,AI17,AH17),"---")="---","---",IF(COUNTIF(CALC_CONN_TEI0181_REV01!F:F,IFERROR(IF(AD17=AH17,AI17,AH17),"---"))&gt;0,"---",IFERROR(IF(AD17=AH17,AI17,AH17),"---")))),"---")</f>
        <v>---</v>
      </c>
    </row>
    <row r="18" spans="1:37" x14ac:dyDescent="0.25">
      <c r="A18" t="str">
        <f t="shared" si="0"/>
        <v>J1-14</v>
      </c>
      <c r="B18" t="str">
        <f t="shared" si="1"/>
        <v>D5</v>
      </c>
      <c r="C18" t="str">
        <f t="shared" si="2"/>
        <v>J1-D5</v>
      </c>
      <c r="D18" t="str">
        <f t="shared" si="3"/>
        <v>J1-14</v>
      </c>
      <c r="E18" t="s">
        <v>168</v>
      </c>
      <c r="F18">
        <v>14</v>
      </c>
      <c r="G18" t="s">
        <v>311</v>
      </c>
      <c r="L18" t="s">
        <v>312</v>
      </c>
      <c r="M18" t="s">
        <v>286</v>
      </c>
      <c r="N18">
        <v>24.7181</v>
      </c>
      <c r="AB18" t="str">
        <f>B2B!D15</f>
        <v>J1</v>
      </c>
      <c r="AC18" t="str">
        <f>B2B!E15</f>
        <v>13</v>
      </c>
      <c r="AD18" t="str">
        <f t="shared" si="4"/>
        <v>J1-13</v>
      </c>
      <c r="AE18" t="str">
        <f t="shared" si="5"/>
        <v>D4</v>
      </c>
      <c r="AF18" t="str">
        <f t="shared" si="6"/>
        <v>AF19</v>
      </c>
      <c r="AG18">
        <f t="shared" si="7"/>
        <v>23.773399999999999</v>
      </c>
      <c r="AH18" t="str">
        <f>IF(IFERROR(IF(IF(AF18="--",INDEX(D:D,MATCH(AE18,INDEX(B:B,MATCH(AE18,B:B,)+1):B10532,)+MATCH(AE18,B:B,)))=D18,VLOOKUP(AE18,B:D,3,0),IF(AF18="--",INDEX(D:D,MATCH(AE18,INDEX(B:B,MATCH(AE18,B:B,)+1):B10532,)+MATCH(AE18,B:B,)),"---")),"---")=AD18,"---",IFERROR(IF(IF(AF18="--",INDEX(D:D,MATCH(AE18,INDEX(B:B,MATCH(AE18,B:B,)+1):B10532,)+MATCH(AE18,B:B,)))=AD18,VLOOKUP(AE18,B:D,3,0),IF(AF18="--",INDEX(D:D,MATCH(AE18,INDEX(B:B,MATCH(AE18,B:B,)+1):B10532,)+MATCH(AE18,B:B,)),"---")),"---"))</f>
        <v>---</v>
      </c>
      <c r="AI18" t="str">
        <f t="shared" si="8"/>
        <v>--</v>
      </c>
      <c r="AJ18" t="str">
        <f>IF(COUNTIF(CALC_CONN_TEI0181_REV01!F:F,IF(AH18&lt;&gt;"---",VLOOKUP(AD18,CALC_CONN_TEI0181_REV01!F:M,8,0),IF(IFERROR(IF(AD18=AH18,AI18,AH18),"---")="---","---",IF(COUNTIF(CALC_CONN_TEI0181_REV01!F:F,IFERROR(IF(AD18=AH18,AI18,AH18),"---"))&gt;0,"---",IFERROR(IF(AD18=AH18,AI18,AH18),"---")))))=1,IF(AH18&lt;&gt;"---",VLOOKUP(AD18,CALC_CONN_TEI0181_REV01!F:M,8,0),IF(IFERROR(IF(AD18=AH18,AI18,AH18),"---")="---","---",IF(COUNTIF(CALC_CONN_TEI0181_REV01!F:F,IFERROR(IF(AD18=AH18,AI18,AH18),"---"))&gt;0,"---",IFERROR(IF(AD18=AH18,AI18,AH18),"---")))),"---")</f>
        <v>---</v>
      </c>
      <c r="AK18" t="str">
        <f>IF(COUNTIF(CALC_CONN_TEI0181_REV01!F:F,IF(AH18&lt;&gt;"---",VLOOKUP(AD18,CALC_CONN_TEI0181_REV01!F:M,8,0),IF(IFERROR(IF(AD18=AH18,AI18,AH18),"---")="---","---",IF(COUNTIF(CALC_CONN_TEI0181_REV01!F:F,IFERROR(IF(AD18=AH18,AI18,AH18),"---"))&gt;0,"---",IFERROR(IF(AD18=AH18,AI18,AH18),"---")))))=0,IF(AH18&lt;&gt;"---",VLOOKUP(AD18,CALC_CONN_TEI0181_REV01!F:M,8,0),IF(IFERROR(IF(AD18=AH18,AI18,AH18),"---")="---","---",IF(COUNTIF(CALC_CONN_TEI0181_REV01!F:F,IFERROR(IF(AD18=AH18,AI18,AH18),"---"))&gt;0,"---",IFERROR(IF(AD18=AH18,AI18,AH18),"---")))),"---")</f>
        <v>---</v>
      </c>
    </row>
    <row r="19" spans="1:37" x14ac:dyDescent="0.25">
      <c r="A19" t="str">
        <f t="shared" si="0"/>
        <v>J2-1</v>
      </c>
      <c r="B19" t="str">
        <f t="shared" si="1"/>
        <v>D6</v>
      </c>
      <c r="C19" t="str">
        <f t="shared" si="2"/>
        <v>J2-D6</v>
      </c>
      <c r="D19" t="str">
        <f t="shared" si="3"/>
        <v>J2-1</v>
      </c>
      <c r="E19" t="s">
        <v>269</v>
      </c>
      <c r="F19">
        <v>1</v>
      </c>
      <c r="G19" t="s">
        <v>313</v>
      </c>
      <c r="L19" t="s">
        <v>314</v>
      </c>
      <c r="M19" t="s">
        <v>286</v>
      </c>
      <c r="N19">
        <v>11.339</v>
      </c>
      <c r="AB19" t="str">
        <f>B2B!D16</f>
        <v>J1</v>
      </c>
      <c r="AC19" t="str">
        <f>B2B!E16</f>
        <v>14</v>
      </c>
      <c r="AD19" t="str">
        <f t="shared" si="4"/>
        <v>J1-14</v>
      </c>
      <c r="AE19" t="str">
        <f t="shared" si="5"/>
        <v>D5</v>
      </c>
      <c r="AF19" t="str">
        <f t="shared" si="6"/>
        <v>AG20</v>
      </c>
      <c r="AG19">
        <f t="shared" si="7"/>
        <v>27.512599999999999</v>
      </c>
      <c r="AH19" t="str">
        <f>IF(IFERROR(IF(IF(AF19="--",INDEX(D:D,MATCH(AE19,INDEX(B:B,MATCH(AE19,B:B,)+1):B10533,)+MATCH(AE19,B:B,)))=D19,VLOOKUP(AE19,B:D,3,0),IF(AF19="--",INDEX(D:D,MATCH(AE19,INDEX(B:B,MATCH(AE19,B:B,)+1):B10533,)+MATCH(AE19,B:B,)),"---")),"---")=AD19,"---",IFERROR(IF(IF(AF19="--",INDEX(D:D,MATCH(AE19,INDEX(B:B,MATCH(AE19,B:B,)+1):B10533,)+MATCH(AE19,B:B,)))=AD19,VLOOKUP(AE19,B:D,3,0),IF(AF19="--",INDEX(D:D,MATCH(AE19,INDEX(B:B,MATCH(AE19,B:B,)+1):B10533,)+MATCH(AE19,B:B,)),"---")),"---"))</f>
        <v>---</v>
      </c>
      <c r="AI19" t="str">
        <f t="shared" si="8"/>
        <v>--</v>
      </c>
      <c r="AJ19" t="str">
        <f>IF(COUNTIF(CALC_CONN_TEI0181_REV01!F:F,IF(AH19&lt;&gt;"---",VLOOKUP(AD19,CALC_CONN_TEI0181_REV01!F:M,8,0),IF(IFERROR(IF(AD19=AH19,AI19,AH19),"---")="---","---",IF(COUNTIF(CALC_CONN_TEI0181_REV01!F:F,IFERROR(IF(AD19=AH19,AI19,AH19),"---"))&gt;0,"---",IFERROR(IF(AD19=AH19,AI19,AH19),"---")))))=1,IF(AH19&lt;&gt;"---",VLOOKUP(AD19,CALC_CONN_TEI0181_REV01!F:M,8,0),IF(IFERROR(IF(AD19=AH19,AI19,AH19),"---")="---","---",IF(COUNTIF(CALC_CONN_TEI0181_REV01!F:F,IFERROR(IF(AD19=AH19,AI19,AH19),"---"))&gt;0,"---",IFERROR(IF(AD19=AH19,AI19,AH19),"---")))),"---")</f>
        <v>---</v>
      </c>
      <c r="AK19" t="str">
        <f>IF(COUNTIF(CALC_CONN_TEI0181_REV01!F:F,IF(AH19&lt;&gt;"---",VLOOKUP(AD19,CALC_CONN_TEI0181_REV01!F:M,8,0),IF(IFERROR(IF(AD19=AH19,AI19,AH19),"---")="---","---",IF(COUNTIF(CALC_CONN_TEI0181_REV01!F:F,IFERROR(IF(AD19=AH19,AI19,AH19),"---"))&gt;0,"---",IFERROR(IF(AD19=AH19,AI19,AH19),"---")))))=0,IF(AH19&lt;&gt;"---",VLOOKUP(AD19,CALC_CONN_TEI0181_REV01!F:M,8,0),IF(IFERROR(IF(AD19=AH19,AI19,AH19),"---")="---","---",IF(COUNTIF(CALC_CONN_TEI0181_REV01!F:F,IFERROR(IF(AD19=AH19,AI19,AH19),"---"))&gt;0,"---",IFERROR(IF(AD19=AH19,AI19,AH19),"---")))),"---")</f>
        <v>---</v>
      </c>
    </row>
    <row r="20" spans="1:37" x14ac:dyDescent="0.25">
      <c r="A20" t="str">
        <f t="shared" si="0"/>
        <v>J2-2</v>
      </c>
      <c r="B20" t="str">
        <f t="shared" si="1"/>
        <v>D7</v>
      </c>
      <c r="C20" t="str">
        <f t="shared" si="2"/>
        <v>J2-D7</v>
      </c>
      <c r="D20" t="str">
        <f t="shared" si="3"/>
        <v>J2-2</v>
      </c>
      <c r="E20" t="s">
        <v>269</v>
      </c>
      <c r="F20">
        <v>2</v>
      </c>
      <c r="G20" t="s">
        <v>315</v>
      </c>
      <c r="L20" t="s">
        <v>316</v>
      </c>
      <c r="M20" t="s">
        <v>286</v>
      </c>
      <c r="N20">
        <v>11.244199999999999</v>
      </c>
      <c r="AB20" t="str">
        <f>B2B!D17</f>
        <v>J1</v>
      </c>
      <c r="AC20" t="str">
        <f>B2B!E17</f>
        <v>15</v>
      </c>
      <c r="AD20" t="str">
        <f t="shared" si="4"/>
        <v>J1-15</v>
      </c>
      <c r="AE20" t="e">
        <f t="shared" si="5"/>
        <v>#N/A</v>
      </c>
      <c r="AF20" t="str">
        <f t="shared" si="6"/>
        <v>--</v>
      </c>
      <c r="AG20" t="e">
        <f t="shared" si="7"/>
        <v>#N/A</v>
      </c>
      <c r="AH20" t="str">
        <f>IF(IFERROR(IF(IF(AF20="--",INDEX(D:D,MATCH(AE20,INDEX(B:B,MATCH(AE20,B:B,)+1):B10534,)+MATCH(AE20,B:B,)))=D20,VLOOKUP(AE20,B:D,3,0),IF(AF20="--",INDEX(D:D,MATCH(AE20,INDEX(B:B,MATCH(AE20,B:B,)+1):B10534,)+MATCH(AE20,B:B,)),"---")),"---")=AD20,"---",IFERROR(IF(IF(AF20="--",INDEX(D:D,MATCH(AE20,INDEX(B:B,MATCH(AE20,B:B,)+1):B10534,)+MATCH(AE20,B:B,)))=AD20,VLOOKUP(AE20,B:D,3,0),IF(AF20="--",INDEX(D:D,MATCH(AE20,INDEX(B:B,MATCH(AE20,B:B,)+1):B10534,)+MATCH(AE20,B:B,)),"---")),"---"))</f>
        <v>---</v>
      </c>
      <c r="AI20" t="str">
        <f t="shared" si="8"/>
        <v>--</v>
      </c>
      <c r="AJ20" t="str">
        <f>IF(COUNTIF(CALC_CONN_TEI0181_REV01!F:F,IF(AH20&lt;&gt;"---",VLOOKUP(AD20,CALC_CONN_TEI0181_REV01!F:M,8,0),IF(IFERROR(IF(AD20=AH20,AI20,AH20),"---")="---","---",IF(COUNTIF(CALC_CONN_TEI0181_REV01!F:F,IFERROR(IF(AD20=AH20,AI20,AH20),"---"))&gt;0,"---",IFERROR(IF(AD20=AH20,AI20,AH20),"---")))))=1,IF(AH20&lt;&gt;"---",VLOOKUP(AD20,CALC_CONN_TEI0181_REV01!F:M,8,0),IF(IFERROR(IF(AD20=AH20,AI20,AH20),"---")="---","---",IF(COUNTIF(CALC_CONN_TEI0181_REV01!F:F,IFERROR(IF(AD20=AH20,AI20,AH20),"---"))&gt;0,"---",IFERROR(IF(AD20=AH20,AI20,AH20),"---")))),"---")</f>
        <v>---</v>
      </c>
      <c r="AK20" t="str">
        <f>IF(COUNTIF(CALC_CONN_TEI0181_REV01!F:F,IF(AH20&lt;&gt;"---",VLOOKUP(AD20,CALC_CONN_TEI0181_REV01!F:M,8,0),IF(IFERROR(IF(AD20=AH20,AI20,AH20),"---")="---","---",IF(COUNTIF(CALC_CONN_TEI0181_REV01!F:F,IFERROR(IF(AD20=AH20,AI20,AH20),"---"))&gt;0,"---",IFERROR(IF(AD20=AH20,AI20,AH20),"---")))))=0,IF(AH20&lt;&gt;"---",VLOOKUP(AD20,CALC_CONN_TEI0181_REV01!F:M,8,0),IF(IFERROR(IF(AD20=AH20,AI20,AH20),"---")="---","---",IF(COUNTIF(CALC_CONN_TEI0181_REV01!F:F,IFERROR(IF(AD20=AH20,AI20,AH20),"---"))&gt;0,"---",IFERROR(IF(AD20=AH20,AI20,AH20),"---")))),"---")</f>
        <v>---</v>
      </c>
    </row>
    <row r="21" spans="1:37" x14ac:dyDescent="0.25">
      <c r="A21" t="str">
        <f t="shared" si="0"/>
        <v>J2-3</v>
      </c>
      <c r="B21" t="str">
        <f t="shared" si="1"/>
        <v>D8</v>
      </c>
      <c r="C21" t="str">
        <f t="shared" si="2"/>
        <v>J2-D8</v>
      </c>
      <c r="D21" t="str">
        <f t="shared" si="3"/>
        <v>J2-3</v>
      </c>
      <c r="E21" t="s">
        <v>269</v>
      </c>
      <c r="F21">
        <v>3</v>
      </c>
      <c r="G21" t="s">
        <v>317</v>
      </c>
      <c r="L21" t="s">
        <v>287</v>
      </c>
      <c r="M21" t="s">
        <v>286</v>
      </c>
      <c r="N21">
        <v>36.481400000000001</v>
      </c>
      <c r="AB21" t="str">
        <f>B2B!D18</f>
        <v>J1</v>
      </c>
      <c r="AC21" t="str">
        <f>B2B!E18</f>
        <v>16</v>
      </c>
      <c r="AD21" t="str">
        <f t="shared" si="4"/>
        <v>J1-16</v>
      </c>
      <c r="AE21" t="e">
        <f t="shared" si="5"/>
        <v>#N/A</v>
      </c>
      <c r="AF21" t="str">
        <f t="shared" si="6"/>
        <v>--</v>
      </c>
      <c r="AG21" t="e">
        <f t="shared" si="7"/>
        <v>#N/A</v>
      </c>
      <c r="AH21" t="str">
        <f>IF(IFERROR(IF(IF(AF21="--",INDEX(D:D,MATCH(AE21,INDEX(B:B,MATCH(AE21,B:B,)+1):B10535,)+MATCH(AE21,B:B,)))=D21,VLOOKUP(AE21,B:D,3,0),IF(AF21="--",INDEX(D:D,MATCH(AE21,INDEX(B:B,MATCH(AE21,B:B,)+1):B10535,)+MATCH(AE21,B:B,)),"---")),"---")=AD21,"---",IFERROR(IF(IF(AF21="--",INDEX(D:D,MATCH(AE21,INDEX(B:B,MATCH(AE21,B:B,)+1):B10535,)+MATCH(AE21,B:B,)))=AD21,VLOOKUP(AE21,B:D,3,0),IF(AF21="--",INDEX(D:D,MATCH(AE21,INDEX(B:B,MATCH(AE21,B:B,)+1):B10535,)+MATCH(AE21,B:B,)),"---")),"---"))</f>
        <v>---</v>
      </c>
      <c r="AI21" t="str">
        <f t="shared" si="8"/>
        <v>--</v>
      </c>
      <c r="AJ21" t="str">
        <f>IF(COUNTIF(CALC_CONN_TEI0181_REV01!F:F,IF(AH21&lt;&gt;"---",VLOOKUP(AD21,CALC_CONN_TEI0181_REV01!F:M,8,0),IF(IFERROR(IF(AD21=AH21,AI21,AH21),"---")="---","---",IF(COUNTIF(CALC_CONN_TEI0181_REV01!F:F,IFERROR(IF(AD21=AH21,AI21,AH21),"---"))&gt;0,"---",IFERROR(IF(AD21=AH21,AI21,AH21),"---")))))=1,IF(AH21&lt;&gt;"---",VLOOKUP(AD21,CALC_CONN_TEI0181_REV01!F:M,8,0),IF(IFERROR(IF(AD21=AH21,AI21,AH21),"---")="---","---",IF(COUNTIF(CALC_CONN_TEI0181_REV01!F:F,IFERROR(IF(AD21=AH21,AI21,AH21),"---"))&gt;0,"---",IFERROR(IF(AD21=AH21,AI21,AH21),"---")))),"---")</f>
        <v>---</v>
      </c>
      <c r="AK21" t="str">
        <f>IF(COUNTIF(CALC_CONN_TEI0181_REV01!F:F,IF(AH21&lt;&gt;"---",VLOOKUP(AD21,CALC_CONN_TEI0181_REV01!F:M,8,0),IF(IFERROR(IF(AD21=AH21,AI21,AH21),"---")="---","---",IF(COUNTIF(CALC_CONN_TEI0181_REV01!F:F,IFERROR(IF(AD21=AH21,AI21,AH21),"---"))&gt;0,"---",IFERROR(IF(AD21=AH21,AI21,AH21),"---")))))=0,IF(AH21&lt;&gt;"---",VLOOKUP(AD21,CALC_CONN_TEI0181_REV01!F:M,8,0),IF(IFERROR(IF(AD21=AH21,AI21,AH21),"---")="---","---",IF(COUNTIF(CALC_CONN_TEI0181_REV01!F:F,IFERROR(IF(AD21=AH21,AI21,AH21),"---"))&gt;0,"---",IFERROR(IF(AD21=AH21,AI21,AH21),"---")))),"---")</f>
        <v>---</v>
      </c>
    </row>
    <row r="22" spans="1:37" x14ac:dyDescent="0.25">
      <c r="A22" t="str">
        <f t="shared" si="0"/>
        <v>J2-4</v>
      </c>
      <c r="B22" t="str">
        <f t="shared" si="1"/>
        <v>D9</v>
      </c>
      <c r="C22" t="str">
        <f t="shared" si="2"/>
        <v>J2-D9</v>
      </c>
      <c r="D22" t="str">
        <f t="shared" si="3"/>
        <v>J2-4</v>
      </c>
      <c r="E22" t="s">
        <v>269</v>
      </c>
      <c r="F22">
        <v>4</v>
      </c>
      <c r="G22" t="s">
        <v>318</v>
      </c>
      <c r="L22" t="s">
        <v>289</v>
      </c>
      <c r="M22" t="s">
        <v>286</v>
      </c>
      <c r="N22">
        <v>33.398800000000001</v>
      </c>
      <c r="AB22" t="str">
        <f>B2B!D19</f>
        <v>J1</v>
      </c>
      <c r="AC22" t="str">
        <f>B2B!E19</f>
        <v>17</v>
      </c>
      <c r="AD22" t="str">
        <f t="shared" si="4"/>
        <v>J1-17</v>
      </c>
      <c r="AE22" t="e">
        <f t="shared" si="5"/>
        <v>#N/A</v>
      </c>
      <c r="AF22" t="str">
        <f t="shared" si="6"/>
        <v>--</v>
      </c>
      <c r="AG22" t="e">
        <f t="shared" si="7"/>
        <v>#N/A</v>
      </c>
      <c r="AH22" t="str">
        <f>IF(IFERROR(IF(IF(AF22="--",INDEX(D:D,MATCH(AE22,INDEX(B:B,MATCH(AE22,B:B,)+1):B10536,)+MATCH(AE22,B:B,)))=D22,VLOOKUP(AE22,B:D,3,0),IF(AF22="--",INDEX(D:D,MATCH(AE22,INDEX(B:B,MATCH(AE22,B:B,)+1):B10536,)+MATCH(AE22,B:B,)),"---")),"---")=AD22,"---",IFERROR(IF(IF(AF22="--",INDEX(D:D,MATCH(AE22,INDEX(B:B,MATCH(AE22,B:B,)+1):B10536,)+MATCH(AE22,B:B,)))=AD22,VLOOKUP(AE22,B:D,3,0),IF(AF22="--",INDEX(D:D,MATCH(AE22,INDEX(B:B,MATCH(AE22,B:B,)+1):B10536,)+MATCH(AE22,B:B,)),"---")),"---"))</f>
        <v>---</v>
      </c>
      <c r="AI22" t="str">
        <f t="shared" si="8"/>
        <v>--</v>
      </c>
      <c r="AJ22" t="str">
        <f>IF(COUNTIF(CALC_CONN_TEI0181_REV01!F:F,IF(AH22&lt;&gt;"---",VLOOKUP(AD22,CALC_CONN_TEI0181_REV01!F:M,8,0),IF(IFERROR(IF(AD22=AH22,AI22,AH22),"---")="---","---",IF(COUNTIF(CALC_CONN_TEI0181_REV01!F:F,IFERROR(IF(AD22=AH22,AI22,AH22),"---"))&gt;0,"---",IFERROR(IF(AD22=AH22,AI22,AH22),"---")))))=1,IF(AH22&lt;&gt;"---",VLOOKUP(AD22,CALC_CONN_TEI0181_REV01!F:M,8,0),IF(IFERROR(IF(AD22=AH22,AI22,AH22),"---")="---","---",IF(COUNTIF(CALC_CONN_TEI0181_REV01!F:F,IFERROR(IF(AD22=AH22,AI22,AH22),"---"))&gt;0,"---",IFERROR(IF(AD22=AH22,AI22,AH22),"---")))),"---")</f>
        <v>---</v>
      </c>
      <c r="AK22" t="str">
        <f>IF(COUNTIF(CALC_CONN_TEI0181_REV01!F:F,IF(AH22&lt;&gt;"---",VLOOKUP(AD22,CALC_CONN_TEI0181_REV01!F:M,8,0),IF(IFERROR(IF(AD22=AH22,AI22,AH22),"---")="---","---",IF(COUNTIF(CALC_CONN_TEI0181_REV01!F:F,IFERROR(IF(AD22=AH22,AI22,AH22),"---"))&gt;0,"---",IFERROR(IF(AD22=AH22,AI22,AH22),"---")))))=0,IF(AH22&lt;&gt;"---",VLOOKUP(AD22,CALC_CONN_TEI0181_REV01!F:M,8,0),IF(IFERROR(IF(AD22=AH22,AI22,AH22),"---")="---","---",IF(COUNTIF(CALC_CONN_TEI0181_REV01!F:F,IFERROR(IF(AD22=AH22,AI22,AH22),"---"))&gt;0,"---",IFERROR(IF(AD22=AH22,AI22,AH22),"---")))),"---")</f>
        <v>---</v>
      </c>
    </row>
    <row r="23" spans="1:37" x14ac:dyDescent="0.25">
      <c r="A23" t="str">
        <f t="shared" si="0"/>
        <v>J2-5</v>
      </c>
      <c r="B23" t="str">
        <f t="shared" si="1"/>
        <v>D10</v>
      </c>
      <c r="C23" t="str">
        <f t="shared" si="2"/>
        <v>J2-D10</v>
      </c>
      <c r="D23" t="str">
        <f t="shared" si="3"/>
        <v>J2-5</v>
      </c>
      <c r="E23" t="s">
        <v>269</v>
      </c>
      <c r="F23">
        <v>5</v>
      </c>
      <c r="G23" t="s">
        <v>319</v>
      </c>
      <c r="L23" t="s">
        <v>291</v>
      </c>
      <c r="M23" t="s">
        <v>286</v>
      </c>
      <c r="N23">
        <v>27.770499999999998</v>
      </c>
      <c r="AB23" t="str">
        <f>B2B!D20</f>
        <v>J1</v>
      </c>
      <c r="AC23" t="str">
        <f>B2B!E20</f>
        <v>18</v>
      </c>
      <c r="AD23" t="str">
        <f t="shared" si="4"/>
        <v>J1-18</v>
      </c>
      <c r="AE23" t="e">
        <f t="shared" si="5"/>
        <v>#N/A</v>
      </c>
      <c r="AF23" t="str">
        <f t="shared" si="6"/>
        <v>--</v>
      </c>
      <c r="AG23" t="e">
        <f t="shared" si="7"/>
        <v>#N/A</v>
      </c>
      <c r="AH23" t="str">
        <f>IF(IFERROR(IF(IF(AF23="--",INDEX(D:D,MATCH(AE23,INDEX(B:B,MATCH(AE23,B:B,)+1):B10537,)+MATCH(AE23,B:B,)))=D23,VLOOKUP(AE23,B:D,3,0),IF(AF23="--",INDEX(D:D,MATCH(AE23,INDEX(B:B,MATCH(AE23,B:B,)+1):B10537,)+MATCH(AE23,B:B,)),"---")),"---")=AD23,"---",IFERROR(IF(IF(AF23="--",INDEX(D:D,MATCH(AE23,INDEX(B:B,MATCH(AE23,B:B,)+1):B10537,)+MATCH(AE23,B:B,)))=AD23,VLOOKUP(AE23,B:D,3,0),IF(AF23="--",INDEX(D:D,MATCH(AE23,INDEX(B:B,MATCH(AE23,B:B,)+1):B10537,)+MATCH(AE23,B:B,)),"---")),"---"))</f>
        <v>---</v>
      </c>
      <c r="AI23" t="str">
        <f t="shared" si="8"/>
        <v>--</v>
      </c>
      <c r="AJ23" t="str">
        <f>IF(COUNTIF(CALC_CONN_TEI0181_REV01!F:F,IF(AH23&lt;&gt;"---",VLOOKUP(AD23,CALC_CONN_TEI0181_REV01!F:M,8,0),IF(IFERROR(IF(AD23=AH23,AI23,AH23),"---")="---","---",IF(COUNTIF(CALC_CONN_TEI0181_REV01!F:F,IFERROR(IF(AD23=AH23,AI23,AH23),"---"))&gt;0,"---",IFERROR(IF(AD23=AH23,AI23,AH23),"---")))))=1,IF(AH23&lt;&gt;"---",VLOOKUP(AD23,CALC_CONN_TEI0181_REV01!F:M,8,0),IF(IFERROR(IF(AD23=AH23,AI23,AH23),"---")="---","---",IF(COUNTIF(CALC_CONN_TEI0181_REV01!F:F,IFERROR(IF(AD23=AH23,AI23,AH23),"---"))&gt;0,"---",IFERROR(IF(AD23=AH23,AI23,AH23),"---")))),"---")</f>
        <v>---</v>
      </c>
      <c r="AK23" t="str">
        <f>IF(COUNTIF(CALC_CONN_TEI0181_REV01!F:F,IF(AH23&lt;&gt;"---",VLOOKUP(AD23,CALC_CONN_TEI0181_REV01!F:M,8,0),IF(IFERROR(IF(AD23=AH23,AI23,AH23),"---")="---","---",IF(COUNTIF(CALC_CONN_TEI0181_REV01!F:F,IFERROR(IF(AD23=AH23,AI23,AH23),"---"))&gt;0,"---",IFERROR(IF(AD23=AH23,AI23,AH23),"---")))))=0,IF(AH23&lt;&gt;"---",VLOOKUP(AD23,CALC_CONN_TEI0181_REV01!F:M,8,0),IF(IFERROR(IF(AD23=AH23,AI23,AH23),"---")="---","---",IF(COUNTIF(CALC_CONN_TEI0181_REV01!F:F,IFERROR(IF(AD23=AH23,AI23,AH23),"---"))&gt;0,"---",IFERROR(IF(AD23=AH23,AI23,AH23),"---")))),"---")</f>
        <v>---</v>
      </c>
    </row>
    <row r="24" spans="1:37" x14ac:dyDescent="0.25">
      <c r="A24" t="str">
        <f t="shared" si="0"/>
        <v>J2-6</v>
      </c>
      <c r="B24" t="str">
        <f t="shared" si="1"/>
        <v>D11</v>
      </c>
      <c r="C24" t="str">
        <f t="shared" si="2"/>
        <v>J2-D11</v>
      </c>
      <c r="D24" t="str">
        <f t="shared" si="3"/>
        <v>J2-6</v>
      </c>
      <c r="E24" t="s">
        <v>269</v>
      </c>
      <c r="F24">
        <v>6</v>
      </c>
      <c r="G24" t="s">
        <v>320</v>
      </c>
      <c r="L24" t="s">
        <v>293</v>
      </c>
      <c r="M24" t="s">
        <v>286</v>
      </c>
      <c r="N24">
        <v>23.708200000000001</v>
      </c>
      <c r="AB24" t="str">
        <f>B2B!D21</f>
        <v>J1</v>
      </c>
      <c r="AC24" t="str">
        <f>B2B!E21</f>
        <v>19</v>
      </c>
      <c r="AD24" t="str">
        <f t="shared" si="4"/>
        <v>J1-19</v>
      </c>
      <c r="AE24" t="e">
        <f t="shared" si="5"/>
        <v>#N/A</v>
      </c>
      <c r="AF24" t="str">
        <f t="shared" si="6"/>
        <v>--</v>
      </c>
      <c r="AG24" t="e">
        <f t="shared" si="7"/>
        <v>#N/A</v>
      </c>
      <c r="AH24" t="str">
        <f>IF(IFERROR(IF(IF(AF24="--",INDEX(D:D,MATCH(AE24,INDEX(B:B,MATCH(AE24,B:B,)+1):B10538,)+MATCH(AE24,B:B,)))=D24,VLOOKUP(AE24,B:D,3,0),IF(AF24="--",INDEX(D:D,MATCH(AE24,INDEX(B:B,MATCH(AE24,B:B,)+1):B10538,)+MATCH(AE24,B:B,)),"---")),"---")=AD24,"---",IFERROR(IF(IF(AF24="--",INDEX(D:D,MATCH(AE24,INDEX(B:B,MATCH(AE24,B:B,)+1):B10538,)+MATCH(AE24,B:B,)))=AD24,VLOOKUP(AE24,B:D,3,0),IF(AF24="--",INDEX(D:D,MATCH(AE24,INDEX(B:B,MATCH(AE24,B:B,)+1):B10538,)+MATCH(AE24,B:B,)),"---")),"---"))</f>
        <v>---</v>
      </c>
      <c r="AI24" t="str">
        <f t="shared" si="8"/>
        <v>--</v>
      </c>
      <c r="AJ24" t="str">
        <f>IF(COUNTIF(CALC_CONN_TEI0181_REV01!F:F,IF(AH24&lt;&gt;"---",VLOOKUP(AD24,CALC_CONN_TEI0181_REV01!F:M,8,0),IF(IFERROR(IF(AD24=AH24,AI24,AH24),"---")="---","---",IF(COUNTIF(CALC_CONN_TEI0181_REV01!F:F,IFERROR(IF(AD24=AH24,AI24,AH24),"---"))&gt;0,"---",IFERROR(IF(AD24=AH24,AI24,AH24),"---")))))=1,IF(AH24&lt;&gt;"---",VLOOKUP(AD24,CALC_CONN_TEI0181_REV01!F:M,8,0),IF(IFERROR(IF(AD24=AH24,AI24,AH24),"---")="---","---",IF(COUNTIF(CALC_CONN_TEI0181_REV01!F:F,IFERROR(IF(AD24=AH24,AI24,AH24),"---"))&gt;0,"---",IFERROR(IF(AD24=AH24,AI24,AH24),"---")))),"---")</f>
        <v>---</v>
      </c>
      <c r="AK24" t="str">
        <f>IF(COUNTIF(CALC_CONN_TEI0181_REV01!F:F,IF(AH24&lt;&gt;"---",VLOOKUP(AD24,CALC_CONN_TEI0181_REV01!F:M,8,0),IF(IFERROR(IF(AD24=AH24,AI24,AH24),"---")="---","---",IF(COUNTIF(CALC_CONN_TEI0181_REV01!F:F,IFERROR(IF(AD24=AH24,AI24,AH24),"---"))&gt;0,"---",IFERROR(IF(AD24=AH24,AI24,AH24),"---")))))=0,IF(AH24&lt;&gt;"---",VLOOKUP(AD24,CALC_CONN_TEI0181_REV01!F:M,8,0),IF(IFERROR(IF(AD24=AH24,AI24,AH24),"---")="---","---",IF(COUNTIF(CALC_CONN_TEI0181_REV01!F:F,IFERROR(IF(AD24=AH24,AI24,AH24),"---"))&gt;0,"---",IFERROR(IF(AD24=AH24,AI24,AH24),"---")))),"---")</f>
        <v>---</v>
      </c>
    </row>
    <row r="25" spans="1:37" x14ac:dyDescent="0.25">
      <c r="A25" t="str">
        <f t="shared" si="0"/>
        <v>J2-7</v>
      </c>
      <c r="B25" t="str">
        <f t="shared" si="1"/>
        <v>D12</v>
      </c>
      <c r="C25" t="str">
        <f t="shared" si="2"/>
        <v>J2-D12</v>
      </c>
      <c r="D25" t="str">
        <f t="shared" si="3"/>
        <v>J2-7</v>
      </c>
      <c r="E25" t="s">
        <v>269</v>
      </c>
      <c r="F25">
        <v>7</v>
      </c>
      <c r="G25" t="s">
        <v>321</v>
      </c>
      <c r="L25" t="s">
        <v>295</v>
      </c>
      <c r="M25" t="s">
        <v>286</v>
      </c>
      <c r="N25">
        <v>21.617100000000001</v>
      </c>
      <c r="AB25" t="str">
        <f>B2B!D22</f>
        <v>J1</v>
      </c>
      <c r="AC25" t="str">
        <f>B2B!E22</f>
        <v>20</v>
      </c>
      <c r="AD25" t="str">
        <f t="shared" si="4"/>
        <v>J1-20</v>
      </c>
      <c r="AE25" t="e">
        <f t="shared" si="5"/>
        <v>#N/A</v>
      </c>
      <c r="AF25" t="str">
        <f t="shared" si="6"/>
        <v>--</v>
      </c>
      <c r="AG25" t="e">
        <f t="shared" si="7"/>
        <v>#N/A</v>
      </c>
      <c r="AH25" t="str">
        <f>IF(IFERROR(IF(IF(AF25="--",INDEX(D:D,MATCH(AE25,INDEX(B:B,MATCH(AE25,B:B,)+1):B10539,)+MATCH(AE25,B:B,)))=D25,VLOOKUP(AE25,B:D,3,0),IF(AF25="--",INDEX(D:D,MATCH(AE25,INDEX(B:B,MATCH(AE25,B:B,)+1):B10539,)+MATCH(AE25,B:B,)),"---")),"---")=AD25,"---",IFERROR(IF(IF(AF25="--",INDEX(D:D,MATCH(AE25,INDEX(B:B,MATCH(AE25,B:B,)+1):B10539,)+MATCH(AE25,B:B,)))=AD25,VLOOKUP(AE25,B:D,3,0),IF(AF25="--",INDEX(D:D,MATCH(AE25,INDEX(B:B,MATCH(AE25,B:B,)+1):B10539,)+MATCH(AE25,B:B,)),"---")),"---"))</f>
        <v>---</v>
      </c>
      <c r="AI25" t="str">
        <f t="shared" si="8"/>
        <v>--</v>
      </c>
      <c r="AJ25" t="str">
        <f>IF(COUNTIF(CALC_CONN_TEI0181_REV01!F:F,IF(AH25&lt;&gt;"---",VLOOKUP(AD25,CALC_CONN_TEI0181_REV01!F:M,8,0),IF(IFERROR(IF(AD25=AH25,AI25,AH25),"---")="---","---",IF(COUNTIF(CALC_CONN_TEI0181_REV01!F:F,IFERROR(IF(AD25=AH25,AI25,AH25),"---"))&gt;0,"---",IFERROR(IF(AD25=AH25,AI25,AH25),"---")))))=1,IF(AH25&lt;&gt;"---",VLOOKUP(AD25,CALC_CONN_TEI0181_REV01!F:M,8,0),IF(IFERROR(IF(AD25=AH25,AI25,AH25),"---")="---","---",IF(COUNTIF(CALC_CONN_TEI0181_REV01!F:F,IFERROR(IF(AD25=AH25,AI25,AH25),"---"))&gt;0,"---",IFERROR(IF(AD25=AH25,AI25,AH25),"---")))),"---")</f>
        <v>---</v>
      </c>
      <c r="AK25" t="str">
        <f>IF(COUNTIF(CALC_CONN_TEI0181_REV01!F:F,IF(AH25&lt;&gt;"---",VLOOKUP(AD25,CALC_CONN_TEI0181_REV01!F:M,8,0),IF(IFERROR(IF(AD25=AH25,AI25,AH25),"---")="---","---",IF(COUNTIF(CALC_CONN_TEI0181_REV01!F:F,IFERROR(IF(AD25=AH25,AI25,AH25),"---"))&gt;0,"---",IFERROR(IF(AD25=AH25,AI25,AH25),"---")))))=0,IF(AH25&lt;&gt;"---",VLOOKUP(AD25,CALC_CONN_TEI0181_REV01!F:M,8,0),IF(IFERROR(IF(AD25=AH25,AI25,AH25),"---")="---","---",IF(COUNTIF(CALC_CONN_TEI0181_REV01!F:F,IFERROR(IF(AD25=AH25,AI25,AH25),"---"))&gt;0,"---",IFERROR(IF(AD25=AH25,AI25,AH25),"---")))),"---")</f>
        <v>---</v>
      </c>
    </row>
    <row r="26" spans="1:37" x14ac:dyDescent="0.25">
      <c r="A26" t="str">
        <f t="shared" si="0"/>
        <v>J2-8</v>
      </c>
      <c r="B26" t="str">
        <f t="shared" si="1"/>
        <v>D13</v>
      </c>
      <c r="C26" t="str">
        <f t="shared" si="2"/>
        <v>J2-D13</v>
      </c>
      <c r="D26" t="str">
        <f t="shared" si="3"/>
        <v>J2-8</v>
      </c>
      <c r="E26" t="s">
        <v>269</v>
      </c>
      <c r="F26">
        <v>8</v>
      </c>
      <c r="G26" t="s">
        <v>322</v>
      </c>
      <c r="L26" t="s">
        <v>297</v>
      </c>
      <c r="M26" t="s">
        <v>286</v>
      </c>
      <c r="N26">
        <v>18.485199999999999</v>
      </c>
      <c r="AB26" t="str">
        <f>B2B!D23</f>
        <v>J1</v>
      </c>
      <c r="AC26" t="str">
        <f>B2B!E23</f>
        <v>21</v>
      </c>
      <c r="AD26" t="str">
        <f t="shared" si="4"/>
        <v>J1-21</v>
      </c>
      <c r="AE26" t="e">
        <f t="shared" si="5"/>
        <v>#N/A</v>
      </c>
      <c r="AF26" t="str">
        <f t="shared" si="6"/>
        <v>--</v>
      </c>
      <c r="AG26" t="e">
        <f t="shared" si="7"/>
        <v>#N/A</v>
      </c>
      <c r="AH26" t="str">
        <f>IF(IFERROR(IF(IF(AF26="--",INDEX(D:D,MATCH(AE26,INDEX(B:B,MATCH(AE26,B:B,)+1):B10540,)+MATCH(AE26,B:B,)))=D26,VLOOKUP(AE26,B:D,3,0),IF(AF26="--",INDEX(D:D,MATCH(AE26,INDEX(B:B,MATCH(AE26,B:B,)+1):B10540,)+MATCH(AE26,B:B,)),"---")),"---")=AD26,"---",IFERROR(IF(IF(AF26="--",INDEX(D:D,MATCH(AE26,INDEX(B:B,MATCH(AE26,B:B,)+1):B10540,)+MATCH(AE26,B:B,)))=AD26,VLOOKUP(AE26,B:D,3,0),IF(AF26="--",INDEX(D:D,MATCH(AE26,INDEX(B:B,MATCH(AE26,B:B,)+1):B10540,)+MATCH(AE26,B:B,)),"---")),"---"))</f>
        <v>---</v>
      </c>
      <c r="AI26" t="str">
        <f t="shared" si="8"/>
        <v>--</v>
      </c>
      <c r="AJ26" t="str">
        <f>IF(COUNTIF(CALC_CONN_TEI0181_REV01!F:F,IF(AH26&lt;&gt;"---",VLOOKUP(AD26,CALC_CONN_TEI0181_REV01!F:M,8,0),IF(IFERROR(IF(AD26=AH26,AI26,AH26),"---")="---","---",IF(COUNTIF(CALC_CONN_TEI0181_REV01!F:F,IFERROR(IF(AD26=AH26,AI26,AH26),"---"))&gt;0,"---",IFERROR(IF(AD26=AH26,AI26,AH26),"---")))))=1,IF(AH26&lt;&gt;"---",VLOOKUP(AD26,CALC_CONN_TEI0181_REV01!F:M,8,0),IF(IFERROR(IF(AD26=AH26,AI26,AH26),"---")="---","---",IF(COUNTIF(CALC_CONN_TEI0181_REV01!F:F,IFERROR(IF(AD26=AH26,AI26,AH26),"---"))&gt;0,"---",IFERROR(IF(AD26=AH26,AI26,AH26),"---")))),"---")</f>
        <v>---</v>
      </c>
      <c r="AK26" t="str">
        <f>IF(COUNTIF(CALC_CONN_TEI0181_REV01!F:F,IF(AH26&lt;&gt;"---",VLOOKUP(AD26,CALC_CONN_TEI0181_REV01!F:M,8,0),IF(IFERROR(IF(AD26=AH26,AI26,AH26),"---")="---","---",IF(COUNTIF(CALC_CONN_TEI0181_REV01!F:F,IFERROR(IF(AD26=AH26,AI26,AH26),"---"))&gt;0,"---",IFERROR(IF(AD26=AH26,AI26,AH26),"---")))))=0,IF(AH26&lt;&gt;"---",VLOOKUP(AD26,CALC_CONN_TEI0181_REV01!F:M,8,0),IF(IFERROR(IF(AD26=AH26,AI26,AH26),"---")="---","---",IF(COUNTIF(CALC_CONN_TEI0181_REV01!F:F,IFERROR(IF(AD26=AH26,AI26,AH26),"---"))&gt;0,"---",IFERROR(IF(AD26=AH26,AI26,AH26),"---")))),"---")</f>
        <v>---</v>
      </c>
    </row>
    <row r="27" spans="1:37" x14ac:dyDescent="0.25">
      <c r="A27" t="str">
        <f t="shared" si="0"/>
        <v>J2-9</v>
      </c>
      <c r="B27" t="str">
        <f t="shared" si="1"/>
        <v>D14</v>
      </c>
      <c r="C27" t="str">
        <f t="shared" si="2"/>
        <v>J2-D14</v>
      </c>
      <c r="D27" t="str">
        <f t="shared" si="3"/>
        <v>J2-9</v>
      </c>
      <c r="E27" t="s">
        <v>269</v>
      </c>
      <c r="F27">
        <v>9</v>
      </c>
      <c r="G27" t="s">
        <v>323</v>
      </c>
      <c r="L27" t="s">
        <v>299</v>
      </c>
      <c r="M27" t="s">
        <v>286</v>
      </c>
      <c r="N27">
        <v>16.381</v>
      </c>
      <c r="AB27" t="str">
        <f>B2B!D24</f>
        <v>J1</v>
      </c>
      <c r="AC27" t="str">
        <f>B2B!E24</f>
        <v>22</v>
      </c>
      <c r="AD27" t="str">
        <f t="shared" si="4"/>
        <v>J1-22</v>
      </c>
      <c r="AE27" t="e">
        <f t="shared" si="5"/>
        <v>#N/A</v>
      </c>
      <c r="AF27" t="str">
        <f t="shared" si="6"/>
        <v>--</v>
      </c>
      <c r="AG27" t="e">
        <f t="shared" si="7"/>
        <v>#N/A</v>
      </c>
      <c r="AH27" t="str">
        <f>IF(IFERROR(IF(IF(AF27="--",INDEX(D:D,MATCH(AE27,INDEX(B:B,MATCH(AE27,B:B,)+1):B10541,)+MATCH(AE27,B:B,)))=D27,VLOOKUP(AE27,B:D,3,0),IF(AF27="--",INDEX(D:D,MATCH(AE27,INDEX(B:B,MATCH(AE27,B:B,)+1):B10541,)+MATCH(AE27,B:B,)),"---")),"---")=AD27,"---",IFERROR(IF(IF(AF27="--",INDEX(D:D,MATCH(AE27,INDEX(B:B,MATCH(AE27,B:B,)+1):B10541,)+MATCH(AE27,B:B,)))=AD27,VLOOKUP(AE27,B:D,3,0),IF(AF27="--",INDEX(D:D,MATCH(AE27,INDEX(B:B,MATCH(AE27,B:B,)+1):B10541,)+MATCH(AE27,B:B,)),"---")),"---"))</f>
        <v>---</v>
      </c>
      <c r="AI27" t="str">
        <f t="shared" si="8"/>
        <v>--</v>
      </c>
      <c r="AJ27" t="str">
        <f>IF(COUNTIF(CALC_CONN_TEI0181_REV01!F:F,IF(AH27&lt;&gt;"---",VLOOKUP(AD27,CALC_CONN_TEI0181_REV01!F:M,8,0),IF(IFERROR(IF(AD27=AH27,AI27,AH27),"---")="---","---",IF(COUNTIF(CALC_CONN_TEI0181_REV01!F:F,IFERROR(IF(AD27=AH27,AI27,AH27),"---"))&gt;0,"---",IFERROR(IF(AD27=AH27,AI27,AH27),"---")))))=1,IF(AH27&lt;&gt;"---",VLOOKUP(AD27,CALC_CONN_TEI0181_REV01!F:M,8,0),IF(IFERROR(IF(AD27=AH27,AI27,AH27),"---")="---","---",IF(COUNTIF(CALC_CONN_TEI0181_REV01!F:F,IFERROR(IF(AD27=AH27,AI27,AH27),"---"))&gt;0,"---",IFERROR(IF(AD27=AH27,AI27,AH27),"---")))),"---")</f>
        <v>---</v>
      </c>
      <c r="AK27" t="str">
        <f>IF(COUNTIF(CALC_CONN_TEI0181_REV01!F:F,IF(AH27&lt;&gt;"---",VLOOKUP(AD27,CALC_CONN_TEI0181_REV01!F:M,8,0),IF(IFERROR(IF(AD27=AH27,AI27,AH27),"---")="---","---",IF(COUNTIF(CALC_CONN_TEI0181_REV01!F:F,IFERROR(IF(AD27=AH27,AI27,AH27),"---"))&gt;0,"---",IFERROR(IF(AD27=AH27,AI27,AH27),"---")))))=0,IF(AH27&lt;&gt;"---",VLOOKUP(AD27,CALC_CONN_TEI0181_REV01!F:M,8,0),IF(IFERROR(IF(AD27=AH27,AI27,AH27),"---")="---","---",IF(COUNTIF(CALC_CONN_TEI0181_REV01!F:F,IFERROR(IF(AD27=AH27,AI27,AH27),"---"))&gt;0,"---",IFERROR(IF(AD27=AH27,AI27,AH27),"---")))),"---")</f>
        <v>---</v>
      </c>
    </row>
    <row r="28" spans="1:37" x14ac:dyDescent="0.25">
      <c r="A28" t="str">
        <f t="shared" si="0"/>
        <v>J2-10</v>
      </c>
      <c r="B28" t="str">
        <f t="shared" si="1"/>
        <v>RESET</v>
      </c>
      <c r="C28" t="str">
        <f t="shared" si="2"/>
        <v>J2-RESET</v>
      </c>
      <c r="D28" t="str">
        <f t="shared" si="3"/>
        <v>J2-10</v>
      </c>
      <c r="E28" t="s">
        <v>269</v>
      </c>
      <c r="F28">
        <v>10</v>
      </c>
      <c r="G28" t="s">
        <v>324</v>
      </c>
      <c r="L28" t="s">
        <v>284</v>
      </c>
      <c r="M28" t="s">
        <v>286</v>
      </c>
      <c r="N28">
        <v>39.558799999999998</v>
      </c>
      <c r="AB28" t="str">
        <f>B2B!D25</f>
        <v>J1</v>
      </c>
      <c r="AC28" t="str">
        <f>B2B!E25</f>
        <v>23</v>
      </c>
      <c r="AD28" t="str">
        <f t="shared" si="4"/>
        <v>J1-23</v>
      </c>
      <c r="AE28" t="e">
        <f t="shared" si="5"/>
        <v>#N/A</v>
      </c>
      <c r="AF28" t="str">
        <f t="shared" si="6"/>
        <v>--</v>
      </c>
      <c r="AG28" t="e">
        <f t="shared" si="7"/>
        <v>#N/A</v>
      </c>
      <c r="AH28" t="str">
        <f>IF(IFERROR(IF(IF(AF28="--",INDEX(D:D,MATCH(AE28,INDEX(B:B,MATCH(AE28,B:B,)+1):B10542,)+MATCH(AE28,B:B,)))=D28,VLOOKUP(AE28,B:D,3,0),IF(AF28="--",INDEX(D:D,MATCH(AE28,INDEX(B:B,MATCH(AE28,B:B,)+1):B10542,)+MATCH(AE28,B:B,)),"---")),"---")=AD28,"---",IFERROR(IF(IF(AF28="--",INDEX(D:D,MATCH(AE28,INDEX(B:B,MATCH(AE28,B:B,)+1):B10542,)+MATCH(AE28,B:B,)))=AD28,VLOOKUP(AE28,B:D,3,0),IF(AF28="--",INDEX(D:D,MATCH(AE28,INDEX(B:B,MATCH(AE28,B:B,)+1):B10542,)+MATCH(AE28,B:B,)),"---")),"---"))</f>
        <v>---</v>
      </c>
      <c r="AI28" t="str">
        <f t="shared" si="8"/>
        <v>--</v>
      </c>
      <c r="AJ28" t="str">
        <f>IF(COUNTIF(CALC_CONN_TEI0181_REV01!F:F,IF(AH28&lt;&gt;"---",VLOOKUP(AD28,CALC_CONN_TEI0181_REV01!F:M,8,0),IF(IFERROR(IF(AD28=AH28,AI28,AH28),"---")="---","---",IF(COUNTIF(CALC_CONN_TEI0181_REV01!F:F,IFERROR(IF(AD28=AH28,AI28,AH28),"---"))&gt;0,"---",IFERROR(IF(AD28=AH28,AI28,AH28),"---")))))=1,IF(AH28&lt;&gt;"---",VLOOKUP(AD28,CALC_CONN_TEI0181_REV01!F:M,8,0),IF(IFERROR(IF(AD28=AH28,AI28,AH28),"---")="---","---",IF(COUNTIF(CALC_CONN_TEI0181_REV01!F:F,IFERROR(IF(AD28=AH28,AI28,AH28),"---"))&gt;0,"---",IFERROR(IF(AD28=AH28,AI28,AH28),"---")))),"---")</f>
        <v>---</v>
      </c>
      <c r="AK28" t="str">
        <f>IF(COUNTIF(CALC_CONN_TEI0181_REV01!F:F,IF(AH28&lt;&gt;"---",VLOOKUP(AD28,CALC_CONN_TEI0181_REV01!F:M,8,0),IF(IFERROR(IF(AD28=AH28,AI28,AH28),"---")="---","---",IF(COUNTIF(CALC_CONN_TEI0181_REV01!F:F,IFERROR(IF(AD28=AH28,AI28,AH28),"---"))&gt;0,"---",IFERROR(IF(AD28=AH28,AI28,AH28),"---")))))=0,IF(AH28&lt;&gt;"---",VLOOKUP(AD28,CALC_CONN_TEI0181_REV01!F:M,8,0),IF(IFERROR(IF(AD28=AH28,AI28,AH28),"---")="---","---",IF(COUNTIF(CALC_CONN_TEI0181_REV01!F:F,IFERROR(IF(AD28=AH28,AI28,AH28),"---"))&gt;0,"---",IFERROR(IF(AD28=AH28,AI28,AH28),"---")))),"---")</f>
        <v>---</v>
      </c>
    </row>
    <row r="29" spans="1:37" x14ac:dyDescent="0.25">
      <c r="A29" t="str">
        <f t="shared" si="0"/>
        <v>J2-11</v>
      </c>
      <c r="B29" t="str">
        <f t="shared" si="1"/>
        <v>GND</v>
      </c>
      <c r="C29" t="str">
        <f t="shared" si="2"/>
        <v>J2-GND</v>
      </c>
      <c r="D29" t="str">
        <f t="shared" si="3"/>
        <v>J2-11</v>
      </c>
      <c r="E29" t="s">
        <v>269</v>
      </c>
      <c r="F29">
        <v>11</v>
      </c>
      <c r="G29" t="s">
        <v>325</v>
      </c>
      <c r="L29" t="s">
        <v>326</v>
      </c>
      <c r="M29" t="s">
        <v>286</v>
      </c>
      <c r="N29">
        <v>18.773099999999999</v>
      </c>
      <c r="AB29" t="str">
        <f>B2B!D26</f>
        <v>J1</v>
      </c>
      <c r="AC29" t="str">
        <f>B2B!E26</f>
        <v>24</v>
      </c>
      <c r="AD29" t="str">
        <f t="shared" si="4"/>
        <v>J1-24</v>
      </c>
      <c r="AE29" t="e">
        <f t="shared" si="5"/>
        <v>#N/A</v>
      </c>
      <c r="AF29" t="str">
        <f t="shared" si="6"/>
        <v>--</v>
      </c>
      <c r="AG29" t="e">
        <f t="shared" si="7"/>
        <v>#N/A</v>
      </c>
      <c r="AH29" t="str">
        <f>IF(IFERROR(IF(IF(AF29="--",INDEX(D:D,MATCH(AE29,INDEX(B:B,MATCH(AE29,B:B,)+1):B10543,)+MATCH(AE29,B:B,)))=D29,VLOOKUP(AE29,B:D,3,0),IF(AF29="--",INDEX(D:D,MATCH(AE29,INDEX(B:B,MATCH(AE29,B:B,)+1):B10543,)+MATCH(AE29,B:B,)),"---")),"---")=AD29,"---",IFERROR(IF(IF(AF29="--",INDEX(D:D,MATCH(AE29,INDEX(B:B,MATCH(AE29,B:B,)+1):B10543,)+MATCH(AE29,B:B,)))=AD29,VLOOKUP(AE29,B:D,3,0),IF(AF29="--",INDEX(D:D,MATCH(AE29,INDEX(B:B,MATCH(AE29,B:B,)+1):B10543,)+MATCH(AE29,B:B,)),"---")),"---"))</f>
        <v>---</v>
      </c>
      <c r="AI29" t="str">
        <f t="shared" si="8"/>
        <v>--</v>
      </c>
      <c r="AJ29" t="str">
        <f>IF(COUNTIF(CALC_CONN_TEI0181_REV01!F:F,IF(AH29&lt;&gt;"---",VLOOKUP(AD29,CALC_CONN_TEI0181_REV01!F:M,8,0),IF(IFERROR(IF(AD29=AH29,AI29,AH29),"---")="---","---",IF(COUNTIF(CALC_CONN_TEI0181_REV01!F:F,IFERROR(IF(AD29=AH29,AI29,AH29),"---"))&gt;0,"---",IFERROR(IF(AD29=AH29,AI29,AH29),"---")))))=1,IF(AH29&lt;&gt;"---",VLOOKUP(AD29,CALC_CONN_TEI0181_REV01!F:M,8,0),IF(IFERROR(IF(AD29=AH29,AI29,AH29),"---")="---","---",IF(COUNTIF(CALC_CONN_TEI0181_REV01!F:F,IFERROR(IF(AD29=AH29,AI29,AH29),"---"))&gt;0,"---",IFERROR(IF(AD29=AH29,AI29,AH29),"---")))),"---")</f>
        <v>---</v>
      </c>
      <c r="AK29" t="str">
        <f>IF(COUNTIF(CALC_CONN_TEI0181_REV01!F:F,IF(AH29&lt;&gt;"---",VLOOKUP(AD29,CALC_CONN_TEI0181_REV01!F:M,8,0),IF(IFERROR(IF(AD29=AH29,AI29,AH29),"---")="---","---",IF(COUNTIF(CALC_CONN_TEI0181_REV01!F:F,IFERROR(IF(AD29=AH29,AI29,AH29),"---"))&gt;0,"---",IFERROR(IF(AD29=AH29,AI29,AH29),"---")))))=0,IF(AH29&lt;&gt;"---",VLOOKUP(AD29,CALC_CONN_TEI0181_REV01!F:M,8,0),IF(IFERROR(IF(AD29=AH29,AI29,AH29),"---")="---","---",IF(COUNTIF(CALC_CONN_TEI0181_REV01!F:F,IFERROR(IF(AD29=AH29,AI29,AH29),"---"))&gt;0,"---",IFERROR(IF(AD29=AH29,AI29,AH29),"---")))),"---")</f>
        <v>---</v>
      </c>
    </row>
    <row r="30" spans="1:37" x14ac:dyDescent="0.25">
      <c r="A30" t="str">
        <f t="shared" si="0"/>
        <v>J2-12</v>
      </c>
      <c r="B30" t="str">
        <f t="shared" si="1"/>
        <v>3.3V</v>
      </c>
      <c r="C30" t="str">
        <f t="shared" si="2"/>
        <v>J2-3.3V</v>
      </c>
      <c r="D30" t="str">
        <f t="shared" si="3"/>
        <v>J2-12</v>
      </c>
      <c r="E30" t="s">
        <v>269</v>
      </c>
      <c r="F30">
        <v>12</v>
      </c>
      <c r="G30" t="s">
        <v>290</v>
      </c>
      <c r="L30" t="s">
        <v>327</v>
      </c>
      <c r="M30" t="s">
        <v>286</v>
      </c>
      <c r="N30">
        <v>32.6813</v>
      </c>
      <c r="AB30" t="str">
        <f>B2B!D27</f>
        <v>J1</v>
      </c>
      <c r="AC30" t="str">
        <f>B2B!E27</f>
        <v>25</v>
      </c>
      <c r="AD30" t="str">
        <f t="shared" si="4"/>
        <v>J1-25</v>
      </c>
      <c r="AE30" t="e">
        <f t="shared" si="5"/>
        <v>#N/A</v>
      </c>
      <c r="AF30" t="str">
        <f t="shared" si="6"/>
        <v>--</v>
      </c>
      <c r="AG30" t="e">
        <f t="shared" si="7"/>
        <v>#N/A</v>
      </c>
      <c r="AH30" t="str">
        <f>IF(IFERROR(IF(IF(AF30="--",INDEX(D:D,MATCH(AE30,INDEX(B:B,MATCH(AE30,B:B,)+1):B10544,)+MATCH(AE30,B:B,)))=D30,VLOOKUP(AE30,B:D,3,0),IF(AF30="--",INDEX(D:D,MATCH(AE30,INDEX(B:B,MATCH(AE30,B:B,)+1):B10544,)+MATCH(AE30,B:B,)),"---")),"---")=AD30,"---",IFERROR(IF(IF(AF30="--",INDEX(D:D,MATCH(AE30,INDEX(B:B,MATCH(AE30,B:B,)+1):B10544,)+MATCH(AE30,B:B,)))=AD30,VLOOKUP(AE30,B:D,3,0),IF(AF30="--",INDEX(D:D,MATCH(AE30,INDEX(B:B,MATCH(AE30,B:B,)+1):B10544,)+MATCH(AE30,B:B,)),"---")),"---"))</f>
        <v>---</v>
      </c>
      <c r="AI30" t="str">
        <f t="shared" si="8"/>
        <v>--</v>
      </c>
      <c r="AJ30" t="str">
        <f>IF(COUNTIF(CALC_CONN_TEI0181_REV01!F:F,IF(AH30&lt;&gt;"---",VLOOKUP(AD30,CALC_CONN_TEI0181_REV01!F:M,8,0),IF(IFERROR(IF(AD30=AH30,AI30,AH30),"---")="---","---",IF(COUNTIF(CALC_CONN_TEI0181_REV01!F:F,IFERROR(IF(AD30=AH30,AI30,AH30),"---"))&gt;0,"---",IFERROR(IF(AD30=AH30,AI30,AH30),"---")))))=1,IF(AH30&lt;&gt;"---",VLOOKUP(AD30,CALC_CONN_TEI0181_REV01!F:M,8,0),IF(IFERROR(IF(AD30=AH30,AI30,AH30),"---")="---","---",IF(COUNTIF(CALC_CONN_TEI0181_REV01!F:F,IFERROR(IF(AD30=AH30,AI30,AH30),"---"))&gt;0,"---",IFERROR(IF(AD30=AH30,AI30,AH30),"---")))),"---")</f>
        <v>---</v>
      </c>
      <c r="AK30" t="str">
        <f>IF(COUNTIF(CALC_CONN_TEI0181_REV01!F:F,IF(AH30&lt;&gt;"---",VLOOKUP(AD30,CALC_CONN_TEI0181_REV01!F:M,8,0),IF(IFERROR(IF(AD30=AH30,AI30,AH30),"---")="---","---",IF(COUNTIF(CALC_CONN_TEI0181_REV01!F:F,IFERROR(IF(AD30=AH30,AI30,AH30),"---"))&gt;0,"---",IFERROR(IF(AD30=AH30,AI30,AH30),"---")))))=0,IF(AH30&lt;&gt;"---",VLOOKUP(AD30,CALC_CONN_TEI0181_REV01!F:M,8,0),IF(IFERROR(IF(AD30=AH30,AI30,AH30),"---")="---","---",IF(COUNTIF(CALC_CONN_TEI0181_REV01!F:F,IFERROR(IF(AD30=AH30,AI30,AH30),"---"))&gt;0,"---",IFERROR(IF(AD30=AH30,AI30,AH30),"---")))),"---")</f>
        <v>---</v>
      </c>
    </row>
    <row r="31" spans="1:37" x14ac:dyDescent="0.25">
      <c r="A31" t="str">
        <f t="shared" si="0"/>
        <v>J2-13</v>
      </c>
      <c r="B31" t="str">
        <f t="shared" si="1"/>
        <v>VIN</v>
      </c>
      <c r="C31" t="str">
        <f t="shared" si="2"/>
        <v>J2-VIN</v>
      </c>
      <c r="D31" t="str">
        <f t="shared" si="3"/>
        <v>J2-13</v>
      </c>
      <c r="E31" t="s">
        <v>269</v>
      </c>
      <c r="F31">
        <v>13</v>
      </c>
      <c r="G31" t="s">
        <v>328</v>
      </c>
      <c r="L31" t="s">
        <v>329</v>
      </c>
      <c r="M31" t="s">
        <v>286</v>
      </c>
      <c r="N31">
        <v>22.188500000000001</v>
      </c>
      <c r="AB31" t="str">
        <f>B2B!D28</f>
        <v>J1</v>
      </c>
      <c r="AC31" t="str">
        <f>B2B!E28</f>
        <v>26</v>
      </c>
      <c r="AD31" t="str">
        <f t="shared" si="4"/>
        <v>J1-26</v>
      </c>
      <c r="AE31" t="e">
        <f t="shared" si="5"/>
        <v>#N/A</v>
      </c>
      <c r="AF31" t="str">
        <f t="shared" si="6"/>
        <v>--</v>
      </c>
      <c r="AG31" t="e">
        <f t="shared" si="7"/>
        <v>#N/A</v>
      </c>
      <c r="AH31" t="str">
        <f>IF(IFERROR(IF(IF(AF31="--",INDEX(D:D,MATCH(AE31,INDEX(B:B,MATCH(AE31,B:B,)+1):B10545,)+MATCH(AE31,B:B,)))=D31,VLOOKUP(AE31,B:D,3,0),IF(AF31="--",INDEX(D:D,MATCH(AE31,INDEX(B:B,MATCH(AE31,B:B,)+1):B10545,)+MATCH(AE31,B:B,)),"---")),"---")=AD31,"---",IFERROR(IF(IF(AF31="--",INDEX(D:D,MATCH(AE31,INDEX(B:B,MATCH(AE31,B:B,)+1):B10545,)+MATCH(AE31,B:B,)))=AD31,VLOOKUP(AE31,B:D,3,0),IF(AF31="--",INDEX(D:D,MATCH(AE31,INDEX(B:B,MATCH(AE31,B:B,)+1):B10545,)+MATCH(AE31,B:B,)),"---")),"---"))</f>
        <v>---</v>
      </c>
      <c r="AI31" t="str">
        <f t="shared" si="8"/>
        <v>--</v>
      </c>
      <c r="AJ31" t="str">
        <f>IF(COUNTIF(CALC_CONN_TEI0181_REV01!F:F,IF(AH31&lt;&gt;"---",VLOOKUP(AD31,CALC_CONN_TEI0181_REV01!F:M,8,0),IF(IFERROR(IF(AD31=AH31,AI31,AH31),"---")="---","---",IF(COUNTIF(CALC_CONN_TEI0181_REV01!F:F,IFERROR(IF(AD31=AH31,AI31,AH31),"---"))&gt;0,"---",IFERROR(IF(AD31=AH31,AI31,AH31),"---")))))=1,IF(AH31&lt;&gt;"---",VLOOKUP(AD31,CALC_CONN_TEI0181_REV01!F:M,8,0),IF(IFERROR(IF(AD31=AH31,AI31,AH31),"---")="---","---",IF(COUNTIF(CALC_CONN_TEI0181_REV01!F:F,IFERROR(IF(AD31=AH31,AI31,AH31),"---"))&gt;0,"---",IFERROR(IF(AD31=AH31,AI31,AH31),"---")))),"---")</f>
        <v>---</v>
      </c>
      <c r="AK31" t="str">
        <f>IF(COUNTIF(CALC_CONN_TEI0181_REV01!F:F,IF(AH31&lt;&gt;"---",VLOOKUP(AD31,CALC_CONN_TEI0181_REV01!F:M,8,0),IF(IFERROR(IF(AD31=AH31,AI31,AH31),"---")="---","---",IF(COUNTIF(CALC_CONN_TEI0181_REV01!F:F,IFERROR(IF(AD31=AH31,AI31,AH31),"---"))&gt;0,"---",IFERROR(IF(AD31=AH31,AI31,AH31),"---")))))=0,IF(AH31&lt;&gt;"---",VLOOKUP(AD31,CALC_CONN_TEI0181_REV01!F:M,8,0),IF(IFERROR(IF(AD31=AH31,AI31,AH31),"---")="---","---",IF(COUNTIF(CALC_CONN_TEI0181_REV01!F:F,IFERROR(IF(AD31=AH31,AI31,AH31),"---"))&gt;0,"---",IFERROR(IF(AD31=AH31,AI31,AH31),"---")))),"---")</f>
        <v>---</v>
      </c>
    </row>
    <row r="32" spans="1:37" x14ac:dyDescent="0.25">
      <c r="A32" t="str">
        <f t="shared" si="0"/>
        <v>J2-14</v>
      </c>
      <c r="B32" t="str">
        <f t="shared" si="1"/>
        <v>5V</v>
      </c>
      <c r="C32" t="str">
        <f t="shared" si="2"/>
        <v>J2-5V</v>
      </c>
      <c r="D32" t="str">
        <f t="shared" si="3"/>
        <v>J2-14</v>
      </c>
      <c r="E32" t="s">
        <v>269</v>
      </c>
      <c r="F32">
        <v>14</v>
      </c>
      <c r="G32" t="s">
        <v>292</v>
      </c>
      <c r="L32" t="s">
        <v>330</v>
      </c>
      <c r="M32" t="s">
        <v>286</v>
      </c>
      <c r="N32">
        <v>24.3675</v>
      </c>
      <c r="AB32" t="str">
        <f>B2B!D29</f>
        <v>J1</v>
      </c>
      <c r="AC32" t="str">
        <f>B2B!E29</f>
        <v>27</v>
      </c>
      <c r="AD32" t="str">
        <f t="shared" si="4"/>
        <v>J1-27</v>
      </c>
      <c r="AE32" t="e">
        <f t="shared" si="5"/>
        <v>#N/A</v>
      </c>
      <c r="AF32" t="str">
        <f t="shared" si="6"/>
        <v>--</v>
      </c>
      <c r="AG32" t="e">
        <f t="shared" si="7"/>
        <v>#N/A</v>
      </c>
      <c r="AH32" t="str">
        <f>IF(IFERROR(IF(IF(AF32="--",INDEX(D:D,MATCH(AE32,INDEX(B:B,MATCH(AE32,B:B,)+1):B10546,)+MATCH(AE32,B:B,)))=D32,VLOOKUP(AE32,B:D,3,0),IF(AF32="--",INDEX(D:D,MATCH(AE32,INDEX(B:B,MATCH(AE32,B:B,)+1):B10546,)+MATCH(AE32,B:B,)),"---")),"---")=AD32,"---",IFERROR(IF(IF(AF32="--",INDEX(D:D,MATCH(AE32,INDEX(B:B,MATCH(AE32,B:B,)+1):B10546,)+MATCH(AE32,B:B,)))=AD32,VLOOKUP(AE32,B:D,3,0),IF(AF32="--",INDEX(D:D,MATCH(AE32,INDEX(B:B,MATCH(AE32,B:B,)+1):B10546,)+MATCH(AE32,B:B,)),"---")),"---"))</f>
        <v>---</v>
      </c>
      <c r="AI32" t="str">
        <f t="shared" si="8"/>
        <v>--</v>
      </c>
      <c r="AJ32" t="str">
        <f>IF(COUNTIF(CALC_CONN_TEI0181_REV01!F:F,IF(AH32&lt;&gt;"---",VLOOKUP(AD32,CALC_CONN_TEI0181_REV01!F:M,8,0),IF(IFERROR(IF(AD32=AH32,AI32,AH32),"---")="---","---",IF(COUNTIF(CALC_CONN_TEI0181_REV01!F:F,IFERROR(IF(AD32=AH32,AI32,AH32),"---"))&gt;0,"---",IFERROR(IF(AD32=AH32,AI32,AH32),"---")))))=1,IF(AH32&lt;&gt;"---",VLOOKUP(AD32,CALC_CONN_TEI0181_REV01!F:M,8,0),IF(IFERROR(IF(AD32=AH32,AI32,AH32),"---")="---","---",IF(COUNTIF(CALC_CONN_TEI0181_REV01!F:F,IFERROR(IF(AD32=AH32,AI32,AH32),"---"))&gt;0,"---",IFERROR(IF(AD32=AH32,AI32,AH32),"---")))),"---")</f>
        <v>---</v>
      </c>
      <c r="AK32" t="str">
        <f>IF(COUNTIF(CALC_CONN_TEI0181_REV01!F:F,IF(AH32&lt;&gt;"---",VLOOKUP(AD32,CALC_CONN_TEI0181_REV01!F:M,8,0),IF(IFERROR(IF(AD32=AH32,AI32,AH32),"---")="---","---",IF(COUNTIF(CALC_CONN_TEI0181_REV01!F:F,IFERROR(IF(AD32=AH32,AI32,AH32),"---"))&gt;0,"---",IFERROR(IF(AD32=AH32,AI32,AH32),"---")))))=0,IF(AH32&lt;&gt;"---",VLOOKUP(AD32,CALC_CONN_TEI0181_REV01!F:M,8,0),IF(IFERROR(IF(AD32=AH32,AI32,AH32),"---")="---","---",IF(COUNTIF(CALC_CONN_TEI0181_REV01!F:F,IFERROR(IF(AD32=AH32,AI32,AH32),"---"))&gt;0,"---",IFERROR(IF(AD32=AH32,AI32,AH32),"---")))),"---")</f>
        <v>---</v>
      </c>
    </row>
    <row r="33" spans="1:37" x14ac:dyDescent="0.25">
      <c r="A33" t="str">
        <f t="shared" si="0"/>
        <v>J3-1</v>
      </c>
      <c r="B33" t="str">
        <f t="shared" si="1"/>
        <v>RFU1</v>
      </c>
      <c r="C33" t="str">
        <f t="shared" si="2"/>
        <v>J3-RFU1</v>
      </c>
      <c r="D33" t="str">
        <f t="shared" si="3"/>
        <v>J3-1</v>
      </c>
      <c r="E33" t="s">
        <v>270</v>
      </c>
      <c r="F33">
        <v>1</v>
      </c>
      <c r="G33" t="s">
        <v>331</v>
      </c>
      <c r="L33" t="s">
        <v>332</v>
      </c>
      <c r="M33" t="s">
        <v>286</v>
      </c>
      <c r="N33">
        <v>24.9068</v>
      </c>
      <c r="AB33" t="str">
        <f>B2B!D30</f>
        <v>J1</v>
      </c>
      <c r="AC33" t="str">
        <f>B2B!E30</f>
        <v>28</v>
      </c>
      <c r="AD33" t="str">
        <f t="shared" si="4"/>
        <v>J1-28</v>
      </c>
      <c r="AE33" t="e">
        <f t="shared" si="5"/>
        <v>#N/A</v>
      </c>
      <c r="AF33" t="str">
        <f t="shared" si="6"/>
        <v>--</v>
      </c>
      <c r="AG33" t="e">
        <f t="shared" si="7"/>
        <v>#N/A</v>
      </c>
      <c r="AH33" t="str">
        <f>IF(IFERROR(IF(IF(AF33="--",INDEX(D:D,MATCH(AE33,INDEX(B:B,MATCH(AE33,B:B,)+1):B10547,)+MATCH(AE33,B:B,)))=D33,VLOOKUP(AE33,B:D,3,0),IF(AF33="--",INDEX(D:D,MATCH(AE33,INDEX(B:B,MATCH(AE33,B:B,)+1):B10547,)+MATCH(AE33,B:B,)),"---")),"---")=AD33,"---",IFERROR(IF(IF(AF33="--",INDEX(D:D,MATCH(AE33,INDEX(B:B,MATCH(AE33,B:B,)+1):B10547,)+MATCH(AE33,B:B,)))=AD33,VLOOKUP(AE33,B:D,3,0),IF(AF33="--",INDEX(D:D,MATCH(AE33,INDEX(B:B,MATCH(AE33,B:B,)+1):B10547,)+MATCH(AE33,B:B,)),"---")),"---"))</f>
        <v>---</v>
      </c>
      <c r="AI33" t="str">
        <f t="shared" si="8"/>
        <v>--</v>
      </c>
      <c r="AJ33" t="str">
        <f>IF(COUNTIF(CALC_CONN_TEI0181_REV01!F:F,IF(AH33&lt;&gt;"---",VLOOKUP(AD33,CALC_CONN_TEI0181_REV01!F:M,8,0),IF(IFERROR(IF(AD33=AH33,AI33,AH33),"---")="---","---",IF(COUNTIF(CALC_CONN_TEI0181_REV01!F:F,IFERROR(IF(AD33=AH33,AI33,AH33),"---"))&gt;0,"---",IFERROR(IF(AD33=AH33,AI33,AH33),"---")))))=1,IF(AH33&lt;&gt;"---",VLOOKUP(AD33,CALC_CONN_TEI0181_REV01!F:M,8,0),IF(IFERROR(IF(AD33=AH33,AI33,AH33),"---")="---","---",IF(COUNTIF(CALC_CONN_TEI0181_REV01!F:F,IFERROR(IF(AD33=AH33,AI33,AH33),"---"))&gt;0,"---",IFERROR(IF(AD33=AH33,AI33,AH33),"---")))),"---")</f>
        <v>---</v>
      </c>
      <c r="AK33" t="str">
        <f>IF(COUNTIF(CALC_CONN_TEI0181_REV01!F:F,IF(AH33&lt;&gt;"---",VLOOKUP(AD33,CALC_CONN_TEI0181_REV01!F:M,8,0),IF(IFERROR(IF(AD33=AH33,AI33,AH33),"---")="---","---",IF(COUNTIF(CALC_CONN_TEI0181_REV01!F:F,IFERROR(IF(AD33=AH33,AI33,AH33),"---"))&gt;0,"---",IFERROR(IF(AD33=AH33,AI33,AH33),"---")))))=0,IF(AH33&lt;&gt;"---",VLOOKUP(AD33,CALC_CONN_TEI0181_REV01!F:M,8,0),IF(IFERROR(IF(AD33=AH33,AI33,AH33),"---")="---","---",IF(COUNTIF(CALC_CONN_TEI0181_REV01!F:F,IFERROR(IF(AD33=AH33,AI33,AH33),"---"))&gt;0,"---",IFERROR(IF(AD33=AH33,AI33,AH33),"---")))),"---")</f>
        <v>---</v>
      </c>
    </row>
    <row r="34" spans="1:37" x14ac:dyDescent="0.25">
      <c r="A34" t="str">
        <f t="shared" si="0"/>
        <v>J3-2</v>
      </c>
      <c r="B34" t="str">
        <f t="shared" si="1"/>
        <v>HSMIO</v>
      </c>
      <c r="C34" t="str">
        <f t="shared" si="2"/>
        <v>J3-HSMIO</v>
      </c>
      <c r="D34" t="str">
        <f t="shared" si="3"/>
        <v>J3-2</v>
      </c>
      <c r="E34" t="s">
        <v>270</v>
      </c>
      <c r="F34">
        <v>2</v>
      </c>
      <c r="G34" t="s">
        <v>333</v>
      </c>
      <c r="L34" t="s">
        <v>334</v>
      </c>
      <c r="M34" t="s">
        <v>286</v>
      </c>
      <c r="N34">
        <v>25.470300000000002</v>
      </c>
      <c r="AB34" t="str">
        <f>B2B!D31</f>
        <v>J1</v>
      </c>
      <c r="AC34" t="str">
        <f>B2B!E31</f>
        <v>29</v>
      </c>
      <c r="AD34" t="str">
        <f t="shared" si="4"/>
        <v>J1-29</v>
      </c>
      <c r="AE34" t="e">
        <f t="shared" si="5"/>
        <v>#N/A</v>
      </c>
      <c r="AF34" t="str">
        <f t="shared" si="6"/>
        <v>--</v>
      </c>
      <c r="AG34" t="e">
        <f t="shared" si="7"/>
        <v>#N/A</v>
      </c>
      <c r="AH34" t="str">
        <f>IF(IFERROR(IF(IF(AF34="--",INDEX(D:D,MATCH(AE34,INDEX(B:B,MATCH(AE34,B:B,)+1):B10548,)+MATCH(AE34,B:B,)))=D34,VLOOKUP(AE34,B:D,3,0),IF(AF34="--",INDEX(D:D,MATCH(AE34,INDEX(B:B,MATCH(AE34,B:B,)+1):B10548,)+MATCH(AE34,B:B,)),"---")),"---")=AD34,"---",IFERROR(IF(IF(AF34="--",INDEX(D:D,MATCH(AE34,INDEX(B:B,MATCH(AE34,B:B,)+1):B10548,)+MATCH(AE34,B:B,)))=AD34,VLOOKUP(AE34,B:D,3,0),IF(AF34="--",INDEX(D:D,MATCH(AE34,INDEX(B:B,MATCH(AE34,B:B,)+1):B10548,)+MATCH(AE34,B:B,)),"---")),"---"))</f>
        <v>---</v>
      </c>
      <c r="AI34" t="str">
        <f t="shared" si="8"/>
        <v>--</v>
      </c>
      <c r="AJ34" t="str">
        <f>IF(COUNTIF(CALC_CONN_TEI0181_REV01!F:F,IF(AH34&lt;&gt;"---",VLOOKUP(AD34,CALC_CONN_TEI0181_REV01!F:M,8,0),IF(IFERROR(IF(AD34=AH34,AI34,AH34),"---")="---","---",IF(COUNTIF(CALC_CONN_TEI0181_REV01!F:F,IFERROR(IF(AD34=AH34,AI34,AH34),"---"))&gt;0,"---",IFERROR(IF(AD34=AH34,AI34,AH34),"---")))))=1,IF(AH34&lt;&gt;"---",VLOOKUP(AD34,CALC_CONN_TEI0181_REV01!F:M,8,0),IF(IFERROR(IF(AD34=AH34,AI34,AH34),"---")="---","---",IF(COUNTIF(CALC_CONN_TEI0181_REV01!F:F,IFERROR(IF(AD34=AH34,AI34,AH34),"---"))&gt;0,"---",IFERROR(IF(AD34=AH34,AI34,AH34),"---")))),"---")</f>
        <v>---</v>
      </c>
      <c r="AK34" t="str">
        <f>IF(COUNTIF(CALC_CONN_TEI0181_REV01!F:F,IF(AH34&lt;&gt;"---",VLOOKUP(AD34,CALC_CONN_TEI0181_REV01!F:M,8,0),IF(IFERROR(IF(AD34=AH34,AI34,AH34),"---")="---","---",IF(COUNTIF(CALC_CONN_TEI0181_REV01!F:F,IFERROR(IF(AD34=AH34,AI34,AH34),"---"))&gt;0,"---",IFERROR(IF(AD34=AH34,AI34,AH34),"---")))))=0,IF(AH34&lt;&gt;"---",VLOOKUP(AD34,CALC_CONN_TEI0181_REV01!F:M,8,0),IF(IFERROR(IF(AD34=AH34,AI34,AH34),"---")="---","---",IF(COUNTIF(CALC_CONN_TEI0181_REV01!F:F,IFERROR(IF(AD34=AH34,AI34,AH34),"---"))&gt;0,"---",IFERROR(IF(AD34=AH34,AI34,AH34),"---")))),"---")</f>
        <v>---</v>
      </c>
    </row>
    <row r="35" spans="1:37" x14ac:dyDescent="0.25">
      <c r="A35" t="str">
        <f t="shared" si="0"/>
        <v>J3-3</v>
      </c>
      <c r="B35" t="str">
        <f t="shared" si="1"/>
        <v>SMB_ALERT</v>
      </c>
      <c r="C35" t="str">
        <f t="shared" si="2"/>
        <v>J3-SMB_ALERT</v>
      </c>
      <c r="D35" t="str">
        <f t="shared" si="3"/>
        <v>J3-3</v>
      </c>
      <c r="E35" t="s">
        <v>270</v>
      </c>
      <c r="F35">
        <v>3</v>
      </c>
      <c r="G35" t="s">
        <v>335</v>
      </c>
      <c r="L35" t="s">
        <v>336</v>
      </c>
      <c r="M35" t="s">
        <v>286</v>
      </c>
      <c r="N35">
        <v>19.578800000000001</v>
      </c>
      <c r="AB35" t="str">
        <f>B2B!D32</f>
        <v>J1</v>
      </c>
      <c r="AC35" t="str">
        <f>B2B!E32</f>
        <v>30</v>
      </c>
      <c r="AD35" t="str">
        <f t="shared" si="4"/>
        <v>J1-30</v>
      </c>
      <c r="AE35" t="e">
        <f t="shared" si="5"/>
        <v>#N/A</v>
      </c>
      <c r="AF35" t="str">
        <f t="shared" si="6"/>
        <v>--</v>
      </c>
      <c r="AG35" t="e">
        <f t="shared" si="7"/>
        <v>#N/A</v>
      </c>
      <c r="AH35" t="str">
        <f>IF(IFERROR(IF(IF(AF35="--",INDEX(D:D,MATCH(AE35,INDEX(B:B,MATCH(AE35,B:B,)+1):B10549,)+MATCH(AE35,B:B,)))=D35,VLOOKUP(AE35,B:D,3,0),IF(AF35="--",INDEX(D:D,MATCH(AE35,INDEX(B:B,MATCH(AE35,B:B,)+1):B10549,)+MATCH(AE35,B:B,)),"---")),"---")=AD35,"---",IFERROR(IF(IF(AF35="--",INDEX(D:D,MATCH(AE35,INDEX(B:B,MATCH(AE35,B:B,)+1):B10549,)+MATCH(AE35,B:B,)))=AD35,VLOOKUP(AE35,B:D,3,0),IF(AF35="--",INDEX(D:D,MATCH(AE35,INDEX(B:B,MATCH(AE35,B:B,)+1):B10549,)+MATCH(AE35,B:B,)),"---")),"---"))</f>
        <v>---</v>
      </c>
      <c r="AI35" t="str">
        <f t="shared" si="8"/>
        <v>--</v>
      </c>
      <c r="AJ35" t="str">
        <f>IF(COUNTIF(CALC_CONN_TEI0181_REV01!F:F,IF(AH35&lt;&gt;"---",VLOOKUP(AD35,CALC_CONN_TEI0181_REV01!F:M,8,0),IF(IFERROR(IF(AD35=AH35,AI35,AH35),"---")="---","---",IF(COUNTIF(CALC_CONN_TEI0181_REV01!F:F,IFERROR(IF(AD35=AH35,AI35,AH35),"---"))&gt;0,"---",IFERROR(IF(AD35=AH35,AI35,AH35),"---")))))=1,IF(AH35&lt;&gt;"---",VLOOKUP(AD35,CALC_CONN_TEI0181_REV01!F:M,8,0),IF(IFERROR(IF(AD35=AH35,AI35,AH35),"---")="---","---",IF(COUNTIF(CALC_CONN_TEI0181_REV01!F:F,IFERROR(IF(AD35=AH35,AI35,AH35),"---"))&gt;0,"---",IFERROR(IF(AD35=AH35,AI35,AH35),"---")))),"---")</f>
        <v>---</v>
      </c>
      <c r="AK35" t="str">
        <f>IF(COUNTIF(CALC_CONN_TEI0181_REV01!F:F,IF(AH35&lt;&gt;"---",VLOOKUP(AD35,CALC_CONN_TEI0181_REV01!F:M,8,0),IF(IFERROR(IF(AD35=AH35,AI35,AH35),"---")="---","---",IF(COUNTIF(CALC_CONN_TEI0181_REV01!F:F,IFERROR(IF(AD35=AH35,AI35,AH35),"---"))&gt;0,"---",IFERROR(IF(AD35=AH35,AI35,AH35),"---")))))=0,IF(AH35&lt;&gt;"---",VLOOKUP(AD35,CALC_CONN_TEI0181_REV01!F:M,8,0),IF(IFERROR(IF(AD35=AH35,AI35,AH35),"---")="---","---",IF(COUNTIF(CALC_CONN_TEI0181_REV01!F:F,IFERROR(IF(AD35=AH35,AI35,AH35),"---"))&gt;0,"---",IFERROR(IF(AD35=AH35,AI35,AH35),"---")))),"---")</f>
        <v>---</v>
      </c>
    </row>
    <row r="36" spans="1:37" x14ac:dyDescent="0.25">
      <c r="A36" t="str">
        <f t="shared" si="0"/>
        <v>J3-4</v>
      </c>
      <c r="B36" t="str">
        <f t="shared" si="1"/>
        <v>3.3V</v>
      </c>
      <c r="C36" t="str">
        <f t="shared" si="2"/>
        <v>J3-3.3V</v>
      </c>
      <c r="D36" t="str">
        <f t="shared" si="3"/>
        <v>J3-4</v>
      </c>
      <c r="E36" t="s">
        <v>270</v>
      </c>
      <c r="F36">
        <v>4</v>
      </c>
      <c r="G36" t="s">
        <v>290</v>
      </c>
      <c r="L36" t="s">
        <v>337</v>
      </c>
      <c r="M36" t="s">
        <v>286</v>
      </c>
      <c r="N36">
        <v>26.085599999999999</v>
      </c>
      <c r="AB36" t="str">
        <f>B2B!D33</f>
        <v>J1</v>
      </c>
      <c r="AC36" t="str">
        <f>B2B!E33</f>
        <v>31</v>
      </c>
      <c r="AD36" t="str">
        <f t="shared" si="4"/>
        <v>J1-31</v>
      </c>
      <c r="AE36" t="e">
        <f t="shared" si="5"/>
        <v>#N/A</v>
      </c>
      <c r="AF36" t="str">
        <f t="shared" si="6"/>
        <v>--</v>
      </c>
      <c r="AG36" t="e">
        <f t="shared" si="7"/>
        <v>#N/A</v>
      </c>
      <c r="AH36" t="str">
        <f>IF(IFERROR(IF(IF(AF36="--",INDEX(D:D,MATCH(AE36,INDEX(B:B,MATCH(AE36,B:B,)+1):B10550,)+MATCH(AE36,B:B,)))=D36,VLOOKUP(AE36,B:D,3,0),IF(AF36="--",INDEX(D:D,MATCH(AE36,INDEX(B:B,MATCH(AE36,B:B,)+1):B10550,)+MATCH(AE36,B:B,)),"---")),"---")=AD36,"---",IFERROR(IF(IF(AF36="--",INDEX(D:D,MATCH(AE36,INDEX(B:B,MATCH(AE36,B:B,)+1):B10550,)+MATCH(AE36,B:B,)))=AD36,VLOOKUP(AE36,B:D,3,0),IF(AF36="--",INDEX(D:D,MATCH(AE36,INDEX(B:B,MATCH(AE36,B:B,)+1):B10550,)+MATCH(AE36,B:B,)),"---")),"---"))</f>
        <v>---</v>
      </c>
      <c r="AI36" t="str">
        <f t="shared" si="8"/>
        <v>--</v>
      </c>
      <c r="AJ36" t="str">
        <f>IF(COUNTIF(CALC_CONN_TEI0181_REV01!F:F,IF(AH36&lt;&gt;"---",VLOOKUP(AD36,CALC_CONN_TEI0181_REV01!F:M,8,0),IF(IFERROR(IF(AD36=AH36,AI36,AH36),"---")="---","---",IF(COUNTIF(CALC_CONN_TEI0181_REV01!F:F,IFERROR(IF(AD36=AH36,AI36,AH36),"---"))&gt;0,"---",IFERROR(IF(AD36=AH36,AI36,AH36),"---")))))=1,IF(AH36&lt;&gt;"---",VLOOKUP(AD36,CALC_CONN_TEI0181_REV01!F:M,8,0),IF(IFERROR(IF(AD36=AH36,AI36,AH36),"---")="---","---",IF(COUNTIF(CALC_CONN_TEI0181_REV01!F:F,IFERROR(IF(AD36=AH36,AI36,AH36),"---"))&gt;0,"---",IFERROR(IF(AD36=AH36,AI36,AH36),"---")))),"---")</f>
        <v>---</v>
      </c>
      <c r="AK36" t="str">
        <f>IF(COUNTIF(CALC_CONN_TEI0181_REV01!F:F,IF(AH36&lt;&gt;"---",VLOOKUP(AD36,CALC_CONN_TEI0181_REV01!F:M,8,0),IF(IFERROR(IF(AD36=AH36,AI36,AH36),"---")="---","---",IF(COUNTIF(CALC_CONN_TEI0181_REV01!F:F,IFERROR(IF(AD36=AH36,AI36,AH36),"---"))&gt;0,"---",IFERROR(IF(AD36=AH36,AI36,AH36),"---")))))=0,IF(AH36&lt;&gt;"---",VLOOKUP(AD36,CALC_CONN_TEI0181_REV01!F:M,8,0),IF(IFERROR(IF(AD36=AH36,AI36,AH36),"---")="---","---",IF(COUNTIF(CALC_CONN_TEI0181_REV01!F:F,IFERROR(IF(AD36=AH36,AI36,AH36),"---"))&gt;0,"---",IFERROR(IF(AD36=AH36,AI36,AH36),"---")))),"---")</f>
        <v>---</v>
      </c>
    </row>
    <row r="37" spans="1:37" x14ac:dyDescent="0.25">
      <c r="A37" t="str">
        <f t="shared" si="0"/>
        <v>J3-5</v>
      </c>
      <c r="B37" t="str">
        <f t="shared" si="1"/>
        <v>SMB_SDA</v>
      </c>
      <c r="C37" t="str">
        <f t="shared" si="2"/>
        <v>J3-SMB_SDA</v>
      </c>
      <c r="D37" t="str">
        <f t="shared" si="3"/>
        <v>J3-5</v>
      </c>
      <c r="E37" t="s">
        <v>270</v>
      </c>
      <c r="F37">
        <v>5</v>
      </c>
      <c r="G37" t="s">
        <v>338</v>
      </c>
      <c r="L37" t="s">
        <v>339</v>
      </c>
      <c r="M37" t="s">
        <v>286</v>
      </c>
      <c r="N37">
        <v>26.192900000000002</v>
      </c>
      <c r="AB37" t="str">
        <f>B2B!D34</f>
        <v>J1</v>
      </c>
      <c r="AC37" t="str">
        <f>B2B!E34</f>
        <v>32</v>
      </c>
      <c r="AD37" t="str">
        <f t="shared" si="4"/>
        <v>J1-32</v>
      </c>
      <c r="AE37" t="e">
        <f t="shared" si="5"/>
        <v>#N/A</v>
      </c>
      <c r="AF37" t="str">
        <f t="shared" si="6"/>
        <v>--</v>
      </c>
      <c r="AG37" t="e">
        <f t="shared" si="7"/>
        <v>#N/A</v>
      </c>
      <c r="AH37" t="str">
        <f>IF(IFERROR(IF(IF(AF37="--",INDEX(D:D,MATCH(AE37,INDEX(B:B,MATCH(AE37,B:B,)+1):B10551,)+MATCH(AE37,B:B,)))=D37,VLOOKUP(AE37,B:D,3,0),IF(AF37="--",INDEX(D:D,MATCH(AE37,INDEX(B:B,MATCH(AE37,B:B,)+1):B10551,)+MATCH(AE37,B:B,)),"---")),"---")=AD37,"---",IFERROR(IF(IF(AF37="--",INDEX(D:D,MATCH(AE37,INDEX(B:B,MATCH(AE37,B:B,)+1):B10551,)+MATCH(AE37,B:B,)))=AD37,VLOOKUP(AE37,B:D,3,0),IF(AF37="--",INDEX(D:D,MATCH(AE37,INDEX(B:B,MATCH(AE37,B:B,)+1):B10551,)+MATCH(AE37,B:B,)),"---")),"---"))</f>
        <v>---</v>
      </c>
      <c r="AI37" t="str">
        <f t="shared" si="8"/>
        <v>--</v>
      </c>
      <c r="AJ37" t="str">
        <f>IF(COUNTIF(CALC_CONN_TEI0181_REV01!F:F,IF(AH37&lt;&gt;"---",VLOOKUP(AD37,CALC_CONN_TEI0181_REV01!F:M,8,0),IF(IFERROR(IF(AD37=AH37,AI37,AH37),"---")="---","---",IF(COUNTIF(CALC_CONN_TEI0181_REV01!F:F,IFERROR(IF(AD37=AH37,AI37,AH37),"---"))&gt;0,"---",IFERROR(IF(AD37=AH37,AI37,AH37),"---")))))=1,IF(AH37&lt;&gt;"---",VLOOKUP(AD37,CALC_CONN_TEI0181_REV01!F:M,8,0),IF(IFERROR(IF(AD37=AH37,AI37,AH37),"---")="---","---",IF(COUNTIF(CALC_CONN_TEI0181_REV01!F:F,IFERROR(IF(AD37=AH37,AI37,AH37),"---"))&gt;0,"---",IFERROR(IF(AD37=AH37,AI37,AH37),"---")))),"---")</f>
        <v>---</v>
      </c>
      <c r="AK37" t="str">
        <f>IF(COUNTIF(CALC_CONN_TEI0181_REV01!F:F,IF(AH37&lt;&gt;"---",VLOOKUP(AD37,CALC_CONN_TEI0181_REV01!F:M,8,0),IF(IFERROR(IF(AD37=AH37,AI37,AH37),"---")="---","---",IF(COUNTIF(CALC_CONN_TEI0181_REV01!F:F,IFERROR(IF(AD37=AH37,AI37,AH37),"---"))&gt;0,"---",IFERROR(IF(AD37=AH37,AI37,AH37),"---")))))=0,IF(AH37&lt;&gt;"---",VLOOKUP(AD37,CALC_CONN_TEI0181_REV01!F:M,8,0),IF(IFERROR(IF(AD37=AH37,AI37,AH37),"---")="---","---",IF(COUNTIF(CALC_CONN_TEI0181_REV01!F:F,IFERROR(IF(AD37=AH37,AI37,AH37),"---"))&gt;0,"---",IFERROR(IF(AD37=AH37,AI37,AH37),"---")))),"---")</f>
        <v>---</v>
      </c>
    </row>
    <row r="38" spans="1:37" x14ac:dyDescent="0.25">
      <c r="A38" t="str">
        <f t="shared" si="0"/>
        <v>J3-6</v>
      </c>
      <c r="B38" t="str">
        <f t="shared" si="1"/>
        <v>HSO</v>
      </c>
      <c r="C38" t="str">
        <f t="shared" si="2"/>
        <v>J3-HSO</v>
      </c>
      <c r="D38" t="str">
        <f t="shared" si="3"/>
        <v>J3-6</v>
      </c>
      <c r="E38" t="s">
        <v>270</v>
      </c>
      <c r="F38">
        <v>6</v>
      </c>
      <c r="G38" t="s">
        <v>340</v>
      </c>
      <c r="L38" t="s">
        <v>341</v>
      </c>
      <c r="M38" t="s">
        <v>286</v>
      </c>
      <c r="N38">
        <v>25.3156</v>
      </c>
      <c r="AB38" t="str">
        <f>B2B!D35</f>
        <v>J1</v>
      </c>
      <c r="AC38" t="str">
        <f>B2B!E35</f>
        <v>33</v>
      </c>
      <c r="AD38" t="str">
        <f t="shared" si="4"/>
        <v>J1-33</v>
      </c>
      <c r="AE38" t="e">
        <f t="shared" si="5"/>
        <v>#N/A</v>
      </c>
      <c r="AF38" t="str">
        <f t="shared" si="6"/>
        <v>--</v>
      </c>
      <c r="AG38" t="e">
        <f t="shared" si="7"/>
        <v>#N/A</v>
      </c>
      <c r="AH38" t="str">
        <f>IF(IFERROR(IF(IF(AF38="--",INDEX(D:D,MATCH(AE38,INDEX(B:B,MATCH(AE38,B:B,)+1):B10552,)+MATCH(AE38,B:B,)))=D38,VLOOKUP(AE38,B:D,3,0),IF(AF38="--",INDEX(D:D,MATCH(AE38,INDEX(B:B,MATCH(AE38,B:B,)+1):B10552,)+MATCH(AE38,B:B,)),"---")),"---")=AD38,"---",IFERROR(IF(IF(AF38="--",INDEX(D:D,MATCH(AE38,INDEX(B:B,MATCH(AE38,B:B,)+1):B10552,)+MATCH(AE38,B:B,)))=AD38,VLOOKUP(AE38,B:D,3,0),IF(AF38="--",INDEX(D:D,MATCH(AE38,INDEX(B:B,MATCH(AE38,B:B,)+1):B10552,)+MATCH(AE38,B:B,)),"---")),"---"))</f>
        <v>---</v>
      </c>
      <c r="AI38" t="str">
        <f t="shared" si="8"/>
        <v>--</v>
      </c>
      <c r="AJ38" t="str">
        <f>IF(COUNTIF(CALC_CONN_TEI0181_REV01!F:F,IF(AH38&lt;&gt;"---",VLOOKUP(AD38,CALC_CONN_TEI0181_REV01!F:M,8,0),IF(IFERROR(IF(AD38=AH38,AI38,AH38),"---")="---","---",IF(COUNTIF(CALC_CONN_TEI0181_REV01!F:F,IFERROR(IF(AD38=AH38,AI38,AH38),"---"))&gt;0,"---",IFERROR(IF(AD38=AH38,AI38,AH38),"---")))))=1,IF(AH38&lt;&gt;"---",VLOOKUP(AD38,CALC_CONN_TEI0181_REV01!F:M,8,0),IF(IFERROR(IF(AD38=AH38,AI38,AH38),"---")="---","---",IF(COUNTIF(CALC_CONN_TEI0181_REV01!F:F,IFERROR(IF(AD38=AH38,AI38,AH38),"---"))&gt;0,"---",IFERROR(IF(AD38=AH38,AI38,AH38),"---")))),"---")</f>
        <v>---</v>
      </c>
      <c r="AK38" t="str">
        <f>IF(COUNTIF(CALC_CONN_TEI0181_REV01!F:F,IF(AH38&lt;&gt;"---",VLOOKUP(AD38,CALC_CONN_TEI0181_REV01!F:M,8,0),IF(IFERROR(IF(AD38=AH38,AI38,AH38),"---")="---","---",IF(COUNTIF(CALC_CONN_TEI0181_REV01!F:F,IFERROR(IF(AD38=AH38,AI38,AH38),"---"))&gt;0,"---",IFERROR(IF(AD38=AH38,AI38,AH38),"---")))))=0,IF(AH38&lt;&gt;"---",VLOOKUP(AD38,CALC_CONN_TEI0181_REV01!F:M,8,0),IF(IFERROR(IF(AD38=AH38,AI38,AH38),"---")="---","---",IF(COUNTIF(CALC_CONN_TEI0181_REV01!F:F,IFERROR(IF(AD38=AH38,AI38,AH38),"---"))&gt;0,"---",IFERROR(IF(AD38=AH38,AI38,AH38),"---")))),"---")</f>
        <v>---</v>
      </c>
    </row>
    <row r="39" spans="1:37" x14ac:dyDescent="0.25">
      <c r="A39" t="str">
        <f t="shared" si="0"/>
        <v>J3-7</v>
      </c>
      <c r="B39" t="str">
        <f t="shared" si="1"/>
        <v>SMB_SCL</v>
      </c>
      <c r="C39" t="str">
        <f t="shared" si="2"/>
        <v>J3-SMB_SCL</v>
      </c>
      <c r="D39" t="str">
        <f t="shared" si="3"/>
        <v>J3-7</v>
      </c>
      <c r="E39" t="s">
        <v>270</v>
      </c>
      <c r="F39">
        <v>7</v>
      </c>
      <c r="G39" t="s">
        <v>342</v>
      </c>
      <c r="L39" t="s">
        <v>343</v>
      </c>
      <c r="M39" t="s">
        <v>286</v>
      </c>
      <c r="N39">
        <v>25.316700000000001</v>
      </c>
      <c r="AB39" t="str">
        <f>B2B!D36</f>
        <v>J1</v>
      </c>
      <c r="AC39" t="str">
        <f>B2B!E36</f>
        <v>34</v>
      </c>
      <c r="AD39" t="str">
        <f t="shared" si="4"/>
        <v>J1-34</v>
      </c>
      <c r="AE39" t="e">
        <f t="shared" si="5"/>
        <v>#N/A</v>
      </c>
      <c r="AF39" t="str">
        <f t="shared" si="6"/>
        <v>--</v>
      </c>
      <c r="AG39" t="e">
        <f t="shared" si="7"/>
        <v>#N/A</v>
      </c>
      <c r="AH39" t="str">
        <f>IF(IFERROR(IF(IF(AF39="--",INDEX(D:D,MATCH(AE39,INDEX(B:B,MATCH(AE39,B:B,)+1):B10553,)+MATCH(AE39,B:B,)))=D39,VLOOKUP(AE39,B:D,3,0),IF(AF39="--",INDEX(D:D,MATCH(AE39,INDEX(B:B,MATCH(AE39,B:B,)+1):B10553,)+MATCH(AE39,B:B,)),"---")),"---")=AD39,"---",IFERROR(IF(IF(AF39="--",INDEX(D:D,MATCH(AE39,INDEX(B:B,MATCH(AE39,B:B,)+1):B10553,)+MATCH(AE39,B:B,)))=AD39,VLOOKUP(AE39,B:D,3,0),IF(AF39="--",INDEX(D:D,MATCH(AE39,INDEX(B:B,MATCH(AE39,B:B,)+1):B10553,)+MATCH(AE39,B:B,)),"---")),"---"))</f>
        <v>---</v>
      </c>
      <c r="AI39" t="str">
        <f t="shared" si="8"/>
        <v>--</v>
      </c>
      <c r="AJ39" t="str">
        <f>IF(COUNTIF(CALC_CONN_TEI0181_REV01!F:F,IF(AH39&lt;&gt;"---",VLOOKUP(AD39,CALC_CONN_TEI0181_REV01!F:M,8,0),IF(IFERROR(IF(AD39=AH39,AI39,AH39),"---")="---","---",IF(COUNTIF(CALC_CONN_TEI0181_REV01!F:F,IFERROR(IF(AD39=AH39,AI39,AH39),"---"))&gt;0,"---",IFERROR(IF(AD39=AH39,AI39,AH39),"---")))))=1,IF(AH39&lt;&gt;"---",VLOOKUP(AD39,CALC_CONN_TEI0181_REV01!F:M,8,0),IF(IFERROR(IF(AD39=AH39,AI39,AH39),"---")="---","---",IF(COUNTIF(CALC_CONN_TEI0181_REV01!F:F,IFERROR(IF(AD39=AH39,AI39,AH39),"---"))&gt;0,"---",IFERROR(IF(AD39=AH39,AI39,AH39),"---")))),"---")</f>
        <v>---</v>
      </c>
      <c r="AK39" t="str">
        <f>IF(COUNTIF(CALC_CONN_TEI0181_REV01!F:F,IF(AH39&lt;&gt;"---",VLOOKUP(AD39,CALC_CONN_TEI0181_REV01!F:M,8,0),IF(IFERROR(IF(AD39=AH39,AI39,AH39),"---")="---","---",IF(COUNTIF(CALC_CONN_TEI0181_REV01!F:F,IFERROR(IF(AD39=AH39,AI39,AH39),"---"))&gt;0,"---",IFERROR(IF(AD39=AH39,AI39,AH39),"---")))))=0,IF(AH39&lt;&gt;"---",VLOOKUP(AD39,CALC_CONN_TEI0181_REV01!F:M,8,0),IF(IFERROR(IF(AD39=AH39,AI39,AH39),"---")="---","---",IF(COUNTIF(CALC_CONN_TEI0181_REV01!F:F,IFERROR(IF(AD39=AH39,AI39,AH39),"---"))&gt;0,"---",IFERROR(IF(AD39=AH39,AI39,AH39),"---")))),"---")</f>
        <v>---</v>
      </c>
    </row>
    <row r="40" spans="1:37" x14ac:dyDescent="0.25">
      <c r="A40" t="str">
        <f t="shared" si="0"/>
        <v>J3-8</v>
      </c>
      <c r="B40" t="str">
        <f t="shared" si="1"/>
        <v>HSRST</v>
      </c>
      <c r="C40" t="str">
        <f t="shared" si="2"/>
        <v>J3-HSRST</v>
      </c>
      <c r="D40" t="str">
        <f t="shared" si="3"/>
        <v>J3-8</v>
      </c>
      <c r="E40" t="s">
        <v>270</v>
      </c>
      <c r="F40">
        <v>8</v>
      </c>
      <c r="G40" t="s">
        <v>344</v>
      </c>
      <c r="L40" t="s">
        <v>345</v>
      </c>
      <c r="M40" t="s">
        <v>286</v>
      </c>
      <c r="N40">
        <v>29.510999999999999</v>
      </c>
      <c r="AB40" t="str">
        <f>B2B!D37</f>
        <v>J1</v>
      </c>
      <c r="AC40" t="str">
        <f>B2B!E37</f>
        <v>35</v>
      </c>
      <c r="AD40" t="str">
        <f t="shared" si="4"/>
        <v>J1-35</v>
      </c>
      <c r="AE40" t="e">
        <f t="shared" si="5"/>
        <v>#N/A</v>
      </c>
      <c r="AF40" t="str">
        <f t="shared" si="6"/>
        <v>--</v>
      </c>
      <c r="AG40" t="e">
        <f t="shared" si="7"/>
        <v>#N/A</v>
      </c>
      <c r="AH40" t="str">
        <f>IF(IFERROR(IF(IF(AF40="--",INDEX(D:D,MATCH(AE40,INDEX(B:B,MATCH(AE40,B:B,)+1):B10554,)+MATCH(AE40,B:B,)))=D40,VLOOKUP(AE40,B:D,3,0),IF(AF40="--",INDEX(D:D,MATCH(AE40,INDEX(B:B,MATCH(AE40,B:B,)+1):B10554,)+MATCH(AE40,B:B,)),"---")),"---")=AD40,"---",IFERROR(IF(IF(AF40="--",INDEX(D:D,MATCH(AE40,INDEX(B:B,MATCH(AE40,B:B,)+1):B10554,)+MATCH(AE40,B:B,)))=AD40,VLOOKUP(AE40,B:D,3,0),IF(AF40="--",INDEX(D:D,MATCH(AE40,INDEX(B:B,MATCH(AE40,B:B,)+1):B10554,)+MATCH(AE40,B:B,)),"---")),"---"))</f>
        <v>---</v>
      </c>
      <c r="AI40" t="str">
        <f t="shared" si="8"/>
        <v>--</v>
      </c>
      <c r="AJ40" t="str">
        <f>IF(COUNTIF(CALC_CONN_TEI0181_REV01!F:F,IF(AH40&lt;&gt;"---",VLOOKUP(AD40,CALC_CONN_TEI0181_REV01!F:M,8,0),IF(IFERROR(IF(AD40=AH40,AI40,AH40),"---")="---","---",IF(COUNTIF(CALC_CONN_TEI0181_REV01!F:F,IFERROR(IF(AD40=AH40,AI40,AH40),"---"))&gt;0,"---",IFERROR(IF(AD40=AH40,AI40,AH40),"---")))))=1,IF(AH40&lt;&gt;"---",VLOOKUP(AD40,CALC_CONN_TEI0181_REV01!F:M,8,0),IF(IFERROR(IF(AD40=AH40,AI40,AH40),"---")="---","---",IF(COUNTIF(CALC_CONN_TEI0181_REV01!F:F,IFERROR(IF(AD40=AH40,AI40,AH40),"---"))&gt;0,"---",IFERROR(IF(AD40=AH40,AI40,AH40),"---")))),"---")</f>
        <v>---</v>
      </c>
      <c r="AK40" t="str">
        <f>IF(COUNTIF(CALC_CONN_TEI0181_REV01!F:F,IF(AH40&lt;&gt;"---",VLOOKUP(AD40,CALC_CONN_TEI0181_REV01!F:M,8,0),IF(IFERROR(IF(AD40=AH40,AI40,AH40),"---")="---","---",IF(COUNTIF(CALC_CONN_TEI0181_REV01!F:F,IFERROR(IF(AD40=AH40,AI40,AH40),"---"))&gt;0,"---",IFERROR(IF(AD40=AH40,AI40,AH40),"---")))))=0,IF(AH40&lt;&gt;"---",VLOOKUP(AD40,CALC_CONN_TEI0181_REV01!F:M,8,0),IF(IFERROR(IF(AD40=AH40,AI40,AH40),"---")="---","---",IF(COUNTIF(CALC_CONN_TEI0181_REV01!F:F,IFERROR(IF(AD40=AH40,AI40,AH40),"---"))&gt;0,"---",IFERROR(IF(AD40=AH40,AI40,AH40),"---")))),"---")</f>
        <v>---</v>
      </c>
    </row>
    <row r="41" spans="1:37" x14ac:dyDescent="0.25">
      <c r="A41" t="str">
        <f t="shared" si="0"/>
        <v>J3-9</v>
      </c>
      <c r="B41" t="str">
        <f t="shared" si="1"/>
        <v>3.3V</v>
      </c>
      <c r="C41" t="str">
        <f t="shared" si="2"/>
        <v>J3-3.3V</v>
      </c>
      <c r="D41" t="str">
        <f t="shared" si="3"/>
        <v>J3-9</v>
      </c>
      <c r="E41" t="s">
        <v>270</v>
      </c>
      <c r="F41">
        <v>9</v>
      </c>
      <c r="G41" t="s">
        <v>290</v>
      </c>
      <c r="L41" t="s">
        <v>346</v>
      </c>
      <c r="M41" t="s">
        <v>286</v>
      </c>
      <c r="N41">
        <v>29.425899999999999</v>
      </c>
      <c r="AB41" t="str">
        <f>B2B!D38</f>
        <v>J1</v>
      </c>
      <c r="AC41" t="str">
        <f>B2B!E38</f>
        <v>36</v>
      </c>
      <c r="AD41" t="str">
        <f t="shared" si="4"/>
        <v>J1-36</v>
      </c>
      <c r="AE41" t="e">
        <f t="shared" si="5"/>
        <v>#N/A</v>
      </c>
      <c r="AF41" t="str">
        <f t="shared" si="6"/>
        <v>--</v>
      </c>
      <c r="AG41" t="e">
        <f t="shared" si="7"/>
        <v>#N/A</v>
      </c>
      <c r="AH41" t="str">
        <f>IF(IFERROR(IF(IF(AF41="--",INDEX(D:D,MATCH(AE41,INDEX(B:B,MATCH(AE41,B:B,)+1):B10555,)+MATCH(AE41,B:B,)))=D41,VLOOKUP(AE41,B:D,3,0),IF(AF41="--",INDEX(D:D,MATCH(AE41,INDEX(B:B,MATCH(AE41,B:B,)+1):B10555,)+MATCH(AE41,B:B,)),"---")),"---")=AD41,"---",IFERROR(IF(IF(AF41="--",INDEX(D:D,MATCH(AE41,INDEX(B:B,MATCH(AE41,B:B,)+1):B10555,)+MATCH(AE41,B:B,)))=AD41,VLOOKUP(AE41,B:D,3,0),IF(AF41="--",INDEX(D:D,MATCH(AE41,INDEX(B:B,MATCH(AE41,B:B,)+1):B10555,)+MATCH(AE41,B:B,)),"---")),"---"))</f>
        <v>---</v>
      </c>
      <c r="AI41" t="str">
        <f t="shared" si="8"/>
        <v>--</v>
      </c>
      <c r="AJ41" t="str">
        <f>IF(COUNTIF(CALC_CONN_TEI0181_REV01!F:F,IF(AH41&lt;&gt;"---",VLOOKUP(AD41,CALC_CONN_TEI0181_REV01!F:M,8,0),IF(IFERROR(IF(AD41=AH41,AI41,AH41),"---")="---","---",IF(COUNTIF(CALC_CONN_TEI0181_REV01!F:F,IFERROR(IF(AD41=AH41,AI41,AH41),"---"))&gt;0,"---",IFERROR(IF(AD41=AH41,AI41,AH41),"---")))))=1,IF(AH41&lt;&gt;"---",VLOOKUP(AD41,CALC_CONN_TEI0181_REV01!F:M,8,0),IF(IFERROR(IF(AD41=AH41,AI41,AH41),"---")="---","---",IF(COUNTIF(CALC_CONN_TEI0181_REV01!F:F,IFERROR(IF(AD41=AH41,AI41,AH41),"---"))&gt;0,"---",IFERROR(IF(AD41=AH41,AI41,AH41),"---")))),"---")</f>
        <v>---</v>
      </c>
      <c r="AK41" t="str">
        <f>IF(COUNTIF(CALC_CONN_TEI0181_REV01!F:F,IF(AH41&lt;&gt;"---",VLOOKUP(AD41,CALC_CONN_TEI0181_REV01!F:M,8,0),IF(IFERROR(IF(AD41=AH41,AI41,AH41),"---")="---","---",IF(COUNTIF(CALC_CONN_TEI0181_REV01!F:F,IFERROR(IF(AD41=AH41,AI41,AH41),"---"))&gt;0,"---",IFERROR(IF(AD41=AH41,AI41,AH41),"---")))))=0,IF(AH41&lt;&gt;"---",VLOOKUP(AD41,CALC_CONN_TEI0181_REV01!F:M,8,0),IF(IFERROR(IF(AD41=AH41,AI41,AH41),"---")="---","---",IF(COUNTIF(CALC_CONN_TEI0181_REV01!F:F,IFERROR(IF(AD41=AH41,AI41,AH41),"---"))&gt;0,"---",IFERROR(IF(AD41=AH41,AI41,AH41),"---")))),"---")</f>
        <v>---</v>
      </c>
    </row>
    <row r="42" spans="1:37" x14ac:dyDescent="0.25">
      <c r="A42" t="str">
        <f t="shared" si="0"/>
        <v>J3-10</v>
      </c>
      <c r="B42" t="str">
        <f t="shared" si="1"/>
        <v>HSI</v>
      </c>
      <c r="C42" t="str">
        <f t="shared" si="2"/>
        <v>J3-HSI</v>
      </c>
      <c r="D42" t="str">
        <f t="shared" si="3"/>
        <v>J3-10</v>
      </c>
      <c r="E42" t="s">
        <v>270</v>
      </c>
      <c r="F42">
        <v>10</v>
      </c>
      <c r="G42" t="s">
        <v>347</v>
      </c>
      <c r="L42" t="s">
        <v>348</v>
      </c>
      <c r="M42" t="s">
        <v>286</v>
      </c>
      <c r="N42">
        <v>24.680199999999999</v>
      </c>
      <c r="AB42" t="str">
        <f>B2B!D39</f>
        <v>J1</v>
      </c>
      <c r="AC42" t="str">
        <f>B2B!E39</f>
        <v>37</v>
      </c>
      <c r="AD42" t="str">
        <f t="shared" si="4"/>
        <v>J1-37</v>
      </c>
      <c r="AE42" t="e">
        <f t="shared" si="5"/>
        <v>#N/A</v>
      </c>
      <c r="AF42" t="str">
        <f t="shared" si="6"/>
        <v>--</v>
      </c>
      <c r="AG42" t="e">
        <f t="shared" si="7"/>
        <v>#N/A</v>
      </c>
      <c r="AH42" t="str">
        <f>IF(IFERROR(IF(IF(AF42="--",INDEX(D:D,MATCH(AE42,INDEX(B:B,MATCH(AE42,B:B,)+1):B10556,)+MATCH(AE42,B:B,)))=D42,VLOOKUP(AE42,B:D,3,0),IF(AF42="--",INDEX(D:D,MATCH(AE42,INDEX(B:B,MATCH(AE42,B:B,)+1):B10556,)+MATCH(AE42,B:B,)),"---")),"---")=AD42,"---",IFERROR(IF(IF(AF42="--",INDEX(D:D,MATCH(AE42,INDEX(B:B,MATCH(AE42,B:B,)+1):B10556,)+MATCH(AE42,B:B,)))=AD42,VLOOKUP(AE42,B:D,3,0),IF(AF42="--",INDEX(D:D,MATCH(AE42,INDEX(B:B,MATCH(AE42,B:B,)+1):B10556,)+MATCH(AE42,B:B,)),"---")),"---"))</f>
        <v>---</v>
      </c>
      <c r="AI42" t="str">
        <f t="shared" si="8"/>
        <v>--</v>
      </c>
      <c r="AJ42" t="str">
        <f>IF(COUNTIF(CALC_CONN_TEI0181_REV01!F:F,IF(AH42&lt;&gt;"---",VLOOKUP(AD42,CALC_CONN_TEI0181_REV01!F:M,8,0),IF(IFERROR(IF(AD42=AH42,AI42,AH42),"---")="---","---",IF(COUNTIF(CALC_CONN_TEI0181_REV01!F:F,IFERROR(IF(AD42=AH42,AI42,AH42),"---"))&gt;0,"---",IFERROR(IF(AD42=AH42,AI42,AH42),"---")))))=1,IF(AH42&lt;&gt;"---",VLOOKUP(AD42,CALC_CONN_TEI0181_REV01!F:M,8,0),IF(IFERROR(IF(AD42=AH42,AI42,AH42),"---")="---","---",IF(COUNTIF(CALC_CONN_TEI0181_REV01!F:F,IFERROR(IF(AD42=AH42,AI42,AH42),"---"))&gt;0,"---",IFERROR(IF(AD42=AH42,AI42,AH42),"---")))),"---")</f>
        <v>---</v>
      </c>
      <c r="AK42" t="str">
        <f>IF(COUNTIF(CALC_CONN_TEI0181_REV01!F:F,IF(AH42&lt;&gt;"---",VLOOKUP(AD42,CALC_CONN_TEI0181_REV01!F:M,8,0),IF(IFERROR(IF(AD42=AH42,AI42,AH42),"---")="---","---",IF(COUNTIF(CALC_CONN_TEI0181_REV01!F:F,IFERROR(IF(AD42=AH42,AI42,AH42),"---"))&gt;0,"---",IFERROR(IF(AD42=AH42,AI42,AH42),"---")))))=0,IF(AH42&lt;&gt;"---",VLOOKUP(AD42,CALC_CONN_TEI0181_REV01!F:M,8,0),IF(IFERROR(IF(AD42=AH42,AI42,AH42),"---")="---","---",IF(COUNTIF(CALC_CONN_TEI0181_REV01!F:F,IFERROR(IF(AD42=AH42,AI42,AH42),"---"))&gt;0,"---",IFERROR(IF(AD42=AH42,AI42,AH42),"---")))),"---")</f>
        <v>---</v>
      </c>
    </row>
    <row r="43" spans="1:37" x14ac:dyDescent="0.25">
      <c r="A43" t="str">
        <f t="shared" si="0"/>
        <v>J3-11</v>
      </c>
      <c r="B43" t="str">
        <f t="shared" si="1"/>
        <v>REFCLK</v>
      </c>
      <c r="C43" t="str">
        <f t="shared" si="2"/>
        <v>J3-REFCLK</v>
      </c>
      <c r="D43" t="str">
        <f t="shared" si="3"/>
        <v>J3-11</v>
      </c>
      <c r="E43" t="s">
        <v>270</v>
      </c>
      <c r="F43">
        <v>11</v>
      </c>
      <c r="G43" t="s">
        <v>349</v>
      </c>
      <c r="L43" t="s">
        <v>350</v>
      </c>
      <c r="M43" t="s">
        <v>286</v>
      </c>
      <c r="N43">
        <v>24.723700000000001</v>
      </c>
      <c r="AB43" t="str">
        <f>B2B!D40</f>
        <v>J1</v>
      </c>
      <c r="AC43" t="str">
        <f>B2B!E40</f>
        <v>38</v>
      </c>
      <c r="AD43" t="str">
        <f t="shared" si="4"/>
        <v>J1-38</v>
      </c>
      <c r="AE43" t="e">
        <f t="shared" si="5"/>
        <v>#N/A</v>
      </c>
      <c r="AF43" t="str">
        <f t="shared" si="6"/>
        <v>--</v>
      </c>
      <c r="AG43" t="e">
        <f t="shared" si="7"/>
        <v>#N/A</v>
      </c>
      <c r="AH43" t="str">
        <f>IF(IFERROR(IF(IF(AF43="--",INDEX(D:D,MATCH(AE43,INDEX(B:B,MATCH(AE43,B:B,)+1):B10557,)+MATCH(AE43,B:B,)))=D43,VLOOKUP(AE43,B:D,3,0),IF(AF43="--",INDEX(D:D,MATCH(AE43,INDEX(B:B,MATCH(AE43,B:B,)+1):B10557,)+MATCH(AE43,B:B,)),"---")),"---")=AD43,"---",IFERROR(IF(IF(AF43="--",INDEX(D:D,MATCH(AE43,INDEX(B:B,MATCH(AE43,B:B,)+1):B10557,)+MATCH(AE43,B:B,)))=AD43,VLOOKUP(AE43,B:D,3,0),IF(AF43="--",INDEX(D:D,MATCH(AE43,INDEX(B:B,MATCH(AE43,B:B,)+1):B10557,)+MATCH(AE43,B:B,)),"---")),"---"))</f>
        <v>---</v>
      </c>
      <c r="AI43" t="str">
        <f t="shared" si="8"/>
        <v>--</v>
      </c>
      <c r="AJ43" t="str">
        <f>IF(COUNTIF(CALC_CONN_TEI0181_REV01!F:F,IF(AH43&lt;&gt;"---",VLOOKUP(AD43,CALC_CONN_TEI0181_REV01!F:M,8,0),IF(IFERROR(IF(AD43=AH43,AI43,AH43),"---")="---","---",IF(COUNTIF(CALC_CONN_TEI0181_REV01!F:F,IFERROR(IF(AD43=AH43,AI43,AH43),"---"))&gt;0,"---",IFERROR(IF(AD43=AH43,AI43,AH43),"---")))))=1,IF(AH43&lt;&gt;"---",VLOOKUP(AD43,CALC_CONN_TEI0181_REV01!F:M,8,0),IF(IFERROR(IF(AD43=AH43,AI43,AH43),"---")="---","---",IF(COUNTIF(CALC_CONN_TEI0181_REV01!F:F,IFERROR(IF(AD43=AH43,AI43,AH43),"---"))&gt;0,"---",IFERROR(IF(AD43=AH43,AI43,AH43),"---")))),"---")</f>
        <v>---</v>
      </c>
      <c r="AK43" t="str">
        <f>IF(COUNTIF(CALC_CONN_TEI0181_REV01!F:F,IF(AH43&lt;&gt;"---",VLOOKUP(AD43,CALC_CONN_TEI0181_REV01!F:M,8,0),IF(IFERROR(IF(AD43=AH43,AI43,AH43),"---")="---","---",IF(COUNTIF(CALC_CONN_TEI0181_REV01!F:F,IFERROR(IF(AD43=AH43,AI43,AH43),"---"))&gt;0,"---",IFERROR(IF(AD43=AH43,AI43,AH43),"---")))))=0,IF(AH43&lt;&gt;"---",VLOOKUP(AD43,CALC_CONN_TEI0181_REV01!F:M,8,0),IF(IFERROR(IF(AD43=AH43,AI43,AH43),"---")="---","---",IF(COUNTIF(CALC_CONN_TEI0181_REV01!F:F,IFERROR(IF(AD43=AH43,AI43,AH43),"---"))&gt;0,"---",IFERROR(IF(AD43=AH43,AI43,AH43),"---")))),"---")</f>
        <v>---</v>
      </c>
    </row>
    <row r="44" spans="1:37" x14ac:dyDescent="0.25">
      <c r="A44" t="str">
        <f t="shared" si="0"/>
        <v>J3-12</v>
      </c>
      <c r="B44" t="str">
        <f t="shared" si="1"/>
        <v>GND</v>
      </c>
      <c r="C44" t="str">
        <f t="shared" si="2"/>
        <v>J3-GND</v>
      </c>
      <c r="D44" t="str">
        <f t="shared" si="3"/>
        <v>J3-12</v>
      </c>
      <c r="E44" t="s">
        <v>270</v>
      </c>
      <c r="F44">
        <v>12</v>
      </c>
      <c r="G44" t="s">
        <v>325</v>
      </c>
      <c r="L44" t="s">
        <v>351</v>
      </c>
      <c r="M44" t="s">
        <v>286</v>
      </c>
      <c r="N44">
        <v>24.618400000000001</v>
      </c>
      <c r="AB44" t="str">
        <f>B2B!D41</f>
        <v>J1</v>
      </c>
      <c r="AC44" t="str">
        <f>B2B!E41</f>
        <v>39</v>
      </c>
      <c r="AD44" t="str">
        <f t="shared" si="4"/>
        <v>J1-39</v>
      </c>
      <c r="AE44" t="e">
        <f t="shared" si="5"/>
        <v>#N/A</v>
      </c>
      <c r="AF44" t="str">
        <f t="shared" si="6"/>
        <v>--</v>
      </c>
      <c r="AG44" t="e">
        <f t="shared" si="7"/>
        <v>#N/A</v>
      </c>
      <c r="AH44" t="str">
        <f>IF(IFERROR(IF(IF(AF44="--",INDEX(D:D,MATCH(AE44,INDEX(B:B,MATCH(AE44,B:B,)+1):B10558,)+MATCH(AE44,B:B,)))=D44,VLOOKUP(AE44,B:D,3,0),IF(AF44="--",INDEX(D:D,MATCH(AE44,INDEX(B:B,MATCH(AE44,B:B,)+1):B10558,)+MATCH(AE44,B:B,)),"---")),"---")=AD44,"---",IFERROR(IF(IF(AF44="--",INDEX(D:D,MATCH(AE44,INDEX(B:B,MATCH(AE44,B:B,)+1):B10558,)+MATCH(AE44,B:B,)))=AD44,VLOOKUP(AE44,B:D,3,0),IF(AF44="--",INDEX(D:D,MATCH(AE44,INDEX(B:B,MATCH(AE44,B:B,)+1):B10558,)+MATCH(AE44,B:B,)),"---")),"---"))</f>
        <v>---</v>
      </c>
      <c r="AI44" t="str">
        <f t="shared" si="8"/>
        <v>--</v>
      </c>
      <c r="AJ44" t="str">
        <f>IF(COUNTIF(CALC_CONN_TEI0181_REV01!F:F,IF(AH44&lt;&gt;"---",VLOOKUP(AD44,CALC_CONN_TEI0181_REV01!F:M,8,0),IF(IFERROR(IF(AD44=AH44,AI44,AH44),"---")="---","---",IF(COUNTIF(CALC_CONN_TEI0181_REV01!F:F,IFERROR(IF(AD44=AH44,AI44,AH44),"---"))&gt;0,"---",IFERROR(IF(AD44=AH44,AI44,AH44),"---")))))=1,IF(AH44&lt;&gt;"---",VLOOKUP(AD44,CALC_CONN_TEI0181_REV01!F:M,8,0),IF(IFERROR(IF(AD44=AH44,AI44,AH44),"---")="---","---",IF(COUNTIF(CALC_CONN_TEI0181_REV01!F:F,IFERROR(IF(AD44=AH44,AI44,AH44),"---"))&gt;0,"---",IFERROR(IF(AD44=AH44,AI44,AH44),"---")))),"---")</f>
        <v>---</v>
      </c>
      <c r="AK44" t="str">
        <f>IF(COUNTIF(CALC_CONN_TEI0181_REV01!F:F,IF(AH44&lt;&gt;"---",VLOOKUP(AD44,CALC_CONN_TEI0181_REV01!F:M,8,0),IF(IFERROR(IF(AD44=AH44,AI44,AH44),"---")="---","---",IF(COUNTIF(CALC_CONN_TEI0181_REV01!F:F,IFERROR(IF(AD44=AH44,AI44,AH44),"---"))&gt;0,"---",IFERROR(IF(AD44=AH44,AI44,AH44),"---")))))=0,IF(AH44&lt;&gt;"---",VLOOKUP(AD44,CALC_CONN_TEI0181_REV01!F:M,8,0),IF(IFERROR(IF(AD44=AH44,AI44,AH44),"---")="---","---",IF(COUNTIF(CALC_CONN_TEI0181_REV01!F:F,IFERROR(IF(AD44=AH44,AI44,AH44),"---"))&gt;0,"---",IFERROR(IF(AD44=AH44,AI44,AH44),"---")))),"---")</f>
        <v>---</v>
      </c>
    </row>
    <row r="45" spans="1:37" x14ac:dyDescent="0.25">
      <c r="A45" t="str">
        <f t="shared" si="0"/>
        <v>J3-13</v>
      </c>
      <c r="B45" t="str">
        <f t="shared" si="1"/>
        <v>GND</v>
      </c>
      <c r="C45" t="str">
        <f t="shared" si="2"/>
        <v>J3-GND</v>
      </c>
      <c r="D45" t="str">
        <f t="shared" si="3"/>
        <v>J3-13</v>
      </c>
      <c r="E45" t="s">
        <v>270</v>
      </c>
      <c r="F45">
        <v>13</v>
      </c>
      <c r="G45" t="s">
        <v>325</v>
      </c>
      <c r="L45" t="s">
        <v>352</v>
      </c>
      <c r="M45" t="s">
        <v>286</v>
      </c>
      <c r="N45">
        <v>24.644500000000001</v>
      </c>
      <c r="AB45" t="str">
        <f>B2B!D42</f>
        <v>J1</v>
      </c>
      <c r="AC45" t="str">
        <f>B2B!E42</f>
        <v>40</v>
      </c>
      <c r="AD45" t="str">
        <f t="shared" si="4"/>
        <v>J1-40</v>
      </c>
      <c r="AE45" t="e">
        <f t="shared" si="5"/>
        <v>#N/A</v>
      </c>
      <c r="AF45" t="str">
        <f t="shared" si="6"/>
        <v>--</v>
      </c>
      <c r="AG45" t="e">
        <f t="shared" si="7"/>
        <v>#N/A</v>
      </c>
      <c r="AH45" t="str">
        <f>IF(IFERROR(IF(IF(AF45="--",INDEX(D:D,MATCH(AE45,INDEX(B:B,MATCH(AE45,B:B,)+1):B10559,)+MATCH(AE45,B:B,)))=D45,VLOOKUP(AE45,B:D,3,0),IF(AF45="--",INDEX(D:D,MATCH(AE45,INDEX(B:B,MATCH(AE45,B:B,)+1):B10559,)+MATCH(AE45,B:B,)),"---")),"---")=AD45,"---",IFERROR(IF(IF(AF45="--",INDEX(D:D,MATCH(AE45,INDEX(B:B,MATCH(AE45,B:B,)+1):B10559,)+MATCH(AE45,B:B,)))=AD45,VLOOKUP(AE45,B:D,3,0),IF(AF45="--",INDEX(D:D,MATCH(AE45,INDEX(B:B,MATCH(AE45,B:B,)+1):B10559,)+MATCH(AE45,B:B,)),"---")),"---"))</f>
        <v>---</v>
      </c>
      <c r="AI45" t="str">
        <f t="shared" si="8"/>
        <v>--</v>
      </c>
      <c r="AJ45" t="str">
        <f>IF(COUNTIF(CALC_CONN_TEI0181_REV01!F:F,IF(AH45&lt;&gt;"---",VLOOKUP(AD45,CALC_CONN_TEI0181_REV01!F:M,8,0),IF(IFERROR(IF(AD45=AH45,AI45,AH45),"---")="---","---",IF(COUNTIF(CALC_CONN_TEI0181_REV01!F:F,IFERROR(IF(AD45=AH45,AI45,AH45),"---"))&gt;0,"---",IFERROR(IF(AD45=AH45,AI45,AH45),"---")))))=1,IF(AH45&lt;&gt;"---",VLOOKUP(AD45,CALC_CONN_TEI0181_REV01!F:M,8,0),IF(IFERROR(IF(AD45=AH45,AI45,AH45),"---")="---","---",IF(COUNTIF(CALC_CONN_TEI0181_REV01!F:F,IFERROR(IF(AD45=AH45,AI45,AH45),"---"))&gt;0,"---",IFERROR(IF(AD45=AH45,AI45,AH45),"---")))),"---")</f>
        <v>---</v>
      </c>
      <c r="AK45" t="str">
        <f>IF(COUNTIF(CALC_CONN_TEI0181_REV01!F:F,IF(AH45&lt;&gt;"---",VLOOKUP(AD45,CALC_CONN_TEI0181_REV01!F:M,8,0),IF(IFERROR(IF(AD45=AH45,AI45,AH45),"---")="---","---",IF(COUNTIF(CALC_CONN_TEI0181_REV01!F:F,IFERROR(IF(AD45=AH45,AI45,AH45),"---"))&gt;0,"---",IFERROR(IF(AD45=AH45,AI45,AH45),"---")))))=0,IF(AH45&lt;&gt;"---",VLOOKUP(AD45,CALC_CONN_TEI0181_REV01!F:M,8,0),IF(IFERROR(IF(AD45=AH45,AI45,AH45),"---")="---","---",IF(COUNTIF(CALC_CONN_TEI0181_REV01!F:F,IFERROR(IF(AD45=AH45,AI45,AH45),"---"))&gt;0,"---",IFERROR(IF(AD45=AH45,AI45,AH45),"---")))),"---")</f>
        <v>---</v>
      </c>
    </row>
    <row r="46" spans="1:37" x14ac:dyDescent="0.25">
      <c r="A46" t="str">
        <f t="shared" si="0"/>
        <v>J3-14</v>
      </c>
      <c r="B46" t="str">
        <f t="shared" si="1"/>
        <v>A0_P</v>
      </c>
      <c r="C46" t="str">
        <f t="shared" si="2"/>
        <v>J3-A0_P</v>
      </c>
      <c r="D46" t="str">
        <f t="shared" si="3"/>
        <v>J3-14</v>
      </c>
      <c r="E46" t="s">
        <v>270</v>
      </c>
      <c r="F46">
        <v>14</v>
      </c>
      <c r="G46" t="s">
        <v>296</v>
      </c>
      <c r="L46" t="s">
        <v>353</v>
      </c>
      <c r="M46" t="s">
        <v>286</v>
      </c>
      <c r="N46">
        <v>24.5748</v>
      </c>
      <c r="AB46" t="str">
        <f>B2B!D43</f>
        <v>J1</v>
      </c>
      <c r="AC46" t="str">
        <f>B2B!E43</f>
        <v>41</v>
      </c>
      <c r="AD46" t="str">
        <f t="shared" si="4"/>
        <v>J1-41</v>
      </c>
      <c r="AE46" t="e">
        <f t="shared" si="5"/>
        <v>#N/A</v>
      </c>
      <c r="AF46" t="str">
        <f t="shared" si="6"/>
        <v>--</v>
      </c>
      <c r="AG46" t="e">
        <f t="shared" si="7"/>
        <v>#N/A</v>
      </c>
      <c r="AH46" t="str">
        <f>IF(IFERROR(IF(IF(AF46="--",INDEX(D:D,MATCH(AE46,INDEX(B:B,MATCH(AE46,B:B,)+1):B10560,)+MATCH(AE46,B:B,)))=D46,VLOOKUP(AE46,B:D,3,0),IF(AF46="--",INDEX(D:D,MATCH(AE46,INDEX(B:B,MATCH(AE46,B:B,)+1):B10560,)+MATCH(AE46,B:B,)),"---")),"---")=AD46,"---",IFERROR(IF(IF(AF46="--",INDEX(D:D,MATCH(AE46,INDEX(B:B,MATCH(AE46,B:B,)+1):B10560,)+MATCH(AE46,B:B,)))=AD46,VLOOKUP(AE46,B:D,3,0),IF(AF46="--",INDEX(D:D,MATCH(AE46,INDEX(B:B,MATCH(AE46,B:B,)+1):B10560,)+MATCH(AE46,B:B,)),"---")),"---"))</f>
        <v>---</v>
      </c>
      <c r="AI46" t="str">
        <f t="shared" si="8"/>
        <v>--</v>
      </c>
      <c r="AJ46" t="str">
        <f>IF(COUNTIF(CALC_CONN_TEI0181_REV01!F:F,IF(AH46&lt;&gt;"---",VLOOKUP(AD46,CALC_CONN_TEI0181_REV01!F:M,8,0),IF(IFERROR(IF(AD46=AH46,AI46,AH46),"---")="---","---",IF(COUNTIF(CALC_CONN_TEI0181_REV01!F:F,IFERROR(IF(AD46=AH46,AI46,AH46),"---"))&gt;0,"---",IFERROR(IF(AD46=AH46,AI46,AH46),"---")))))=1,IF(AH46&lt;&gt;"---",VLOOKUP(AD46,CALC_CONN_TEI0181_REV01!F:M,8,0),IF(IFERROR(IF(AD46=AH46,AI46,AH46),"---")="---","---",IF(COUNTIF(CALC_CONN_TEI0181_REV01!F:F,IFERROR(IF(AD46=AH46,AI46,AH46),"---"))&gt;0,"---",IFERROR(IF(AD46=AH46,AI46,AH46),"---")))),"---")</f>
        <v>---</v>
      </c>
      <c r="AK46" t="str">
        <f>IF(COUNTIF(CALC_CONN_TEI0181_REV01!F:F,IF(AH46&lt;&gt;"---",VLOOKUP(AD46,CALC_CONN_TEI0181_REV01!F:M,8,0),IF(IFERROR(IF(AD46=AH46,AI46,AH46),"---")="---","---",IF(COUNTIF(CALC_CONN_TEI0181_REV01!F:F,IFERROR(IF(AD46=AH46,AI46,AH46),"---"))&gt;0,"---",IFERROR(IF(AD46=AH46,AI46,AH46),"---")))))=0,IF(AH46&lt;&gt;"---",VLOOKUP(AD46,CALC_CONN_TEI0181_REV01!F:M,8,0),IF(IFERROR(IF(AD46=AH46,AI46,AH46),"---")="---","---",IF(COUNTIF(CALC_CONN_TEI0181_REV01!F:F,IFERROR(IF(AD46=AH46,AI46,AH46),"---"))&gt;0,"---",IFERROR(IF(AD46=AH46,AI46,AH46),"---")))),"---")</f>
        <v>---</v>
      </c>
    </row>
    <row r="47" spans="1:37" x14ac:dyDescent="0.25">
      <c r="A47" t="str">
        <f t="shared" si="0"/>
        <v>J3-15</v>
      </c>
      <c r="B47" t="str">
        <f t="shared" si="1"/>
        <v>B0_P</v>
      </c>
      <c r="C47" t="str">
        <f t="shared" si="2"/>
        <v>J3-B0_P</v>
      </c>
      <c r="D47" t="str">
        <f t="shared" si="3"/>
        <v>J3-15</v>
      </c>
      <c r="E47" t="s">
        <v>270</v>
      </c>
      <c r="F47">
        <v>15</v>
      </c>
      <c r="G47" t="s">
        <v>339</v>
      </c>
      <c r="L47" t="s">
        <v>354</v>
      </c>
      <c r="M47" t="s">
        <v>286</v>
      </c>
      <c r="N47">
        <v>24.658100000000001</v>
      </c>
      <c r="AB47" t="str">
        <f>B2B!D44</f>
        <v>J1</v>
      </c>
      <c r="AC47" t="str">
        <f>B2B!E44</f>
        <v>42</v>
      </c>
      <c r="AD47" t="str">
        <f t="shared" si="4"/>
        <v>J1-42</v>
      </c>
      <c r="AE47" t="e">
        <f t="shared" si="5"/>
        <v>#N/A</v>
      </c>
      <c r="AF47" t="str">
        <f t="shared" si="6"/>
        <v>--</v>
      </c>
      <c r="AG47" t="e">
        <f t="shared" si="7"/>
        <v>#N/A</v>
      </c>
      <c r="AH47" t="str">
        <f>IF(IFERROR(IF(IF(AF47="--",INDEX(D:D,MATCH(AE47,INDEX(B:B,MATCH(AE47,B:B,)+1):B10561,)+MATCH(AE47,B:B,)))=D47,VLOOKUP(AE47,B:D,3,0),IF(AF47="--",INDEX(D:D,MATCH(AE47,INDEX(B:B,MATCH(AE47,B:B,)+1):B10561,)+MATCH(AE47,B:B,)),"---")),"---")=AD47,"---",IFERROR(IF(IF(AF47="--",INDEX(D:D,MATCH(AE47,INDEX(B:B,MATCH(AE47,B:B,)+1):B10561,)+MATCH(AE47,B:B,)))=AD47,VLOOKUP(AE47,B:D,3,0),IF(AF47="--",INDEX(D:D,MATCH(AE47,INDEX(B:B,MATCH(AE47,B:B,)+1):B10561,)+MATCH(AE47,B:B,)),"---")),"---"))</f>
        <v>---</v>
      </c>
      <c r="AI47" t="str">
        <f t="shared" si="8"/>
        <v>--</v>
      </c>
      <c r="AJ47" t="str">
        <f>IF(COUNTIF(CALC_CONN_TEI0181_REV01!F:F,IF(AH47&lt;&gt;"---",VLOOKUP(AD47,CALC_CONN_TEI0181_REV01!F:M,8,0),IF(IFERROR(IF(AD47=AH47,AI47,AH47),"---")="---","---",IF(COUNTIF(CALC_CONN_TEI0181_REV01!F:F,IFERROR(IF(AD47=AH47,AI47,AH47),"---"))&gt;0,"---",IFERROR(IF(AD47=AH47,AI47,AH47),"---")))))=1,IF(AH47&lt;&gt;"---",VLOOKUP(AD47,CALC_CONN_TEI0181_REV01!F:M,8,0),IF(IFERROR(IF(AD47=AH47,AI47,AH47),"---")="---","---",IF(COUNTIF(CALC_CONN_TEI0181_REV01!F:F,IFERROR(IF(AD47=AH47,AI47,AH47),"---"))&gt;0,"---",IFERROR(IF(AD47=AH47,AI47,AH47),"---")))),"---")</f>
        <v>---</v>
      </c>
      <c r="AK47" t="str">
        <f>IF(COUNTIF(CALC_CONN_TEI0181_REV01!F:F,IF(AH47&lt;&gt;"---",VLOOKUP(AD47,CALC_CONN_TEI0181_REV01!F:M,8,0),IF(IFERROR(IF(AD47=AH47,AI47,AH47),"---")="---","---",IF(COUNTIF(CALC_CONN_TEI0181_REV01!F:F,IFERROR(IF(AD47=AH47,AI47,AH47),"---"))&gt;0,"---",IFERROR(IF(AD47=AH47,AI47,AH47),"---")))))=0,IF(AH47&lt;&gt;"---",VLOOKUP(AD47,CALC_CONN_TEI0181_REV01!F:M,8,0),IF(IFERROR(IF(AD47=AH47,AI47,AH47),"---")="---","---",IF(COUNTIF(CALC_CONN_TEI0181_REV01!F:F,IFERROR(IF(AD47=AH47,AI47,AH47),"---"))&gt;0,"---",IFERROR(IF(AD47=AH47,AI47,AH47),"---")))),"---")</f>
        <v>---</v>
      </c>
    </row>
    <row r="48" spans="1:37" x14ac:dyDescent="0.25">
      <c r="A48" t="str">
        <f t="shared" si="0"/>
        <v>J3-16</v>
      </c>
      <c r="B48" t="str">
        <f t="shared" si="1"/>
        <v>A0_N</v>
      </c>
      <c r="C48" t="str">
        <f t="shared" si="2"/>
        <v>J3-A0_N</v>
      </c>
      <c r="D48" t="str">
        <f t="shared" si="3"/>
        <v>J3-16</v>
      </c>
      <c r="E48" t="s">
        <v>270</v>
      </c>
      <c r="F48">
        <v>16</v>
      </c>
      <c r="G48" t="s">
        <v>294</v>
      </c>
      <c r="L48" t="s">
        <v>355</v>
      </c>
      <c r="M48" t="s">
        <v>286</v>
      </c>
      <c r="N48">
        <v>44.986899999999999</v>
      </c>
      <c r="AB48" t="str">
        <f>B2B!D45</f>
        <v>J1</v>
      </c>
      <c r="AC48" t="str">
        <f>B2B!E45</f>
        <v>43</v>
      </c>
      <c r="AD48" t="str">
        <f t="shared" si="4"/>
        <v>J1-43</v>
      </c>
      <c r="AE48" t="e">
        <f t="shared" si="5"/>
        <v>#N/A</v>
      </c>
      <c r="AF48" t="str">
        <f t="shared" si="6"/>
        <v>--</v>
      </c>
      <c r="AG48" t="e">
        <f t="shared" si="7"/>
        <v>#N/A</v>
      </c>
      <c r="AH48" t="str">
        <f>IF(IFERROR(IF(IF(AF48="--",INDEX(D:D,MATCH(AE48,INDEX(B:B,MATCH(AE48,B:B,)+1):B10562,)+MATCH(AE48,B:B,)))=D48,VLOOKUP(AE48,B:D,3,0),IF(AF48="--",INDEX(D:D,MATCH(AE48,INDEX(B:B,MATCH(AE48,B:B,)+1):B10562,)+MATCH(AE48,B:B,)),"---")),"---")=AD48,"---",IFERROR(IF(IF(AF48="--",INDEX(D:D,MATCH(AE48,INDEX(B:B,MATCH(AE48,B:B,)+1):B10562,)+MATCH(AE48,B:B,)))=AD48,VLOOKUP(AE48,B:D,3,0),IF(AF48="--",INDEX(D:D,MATCH(AE48,INDEX(B:B,MATCH(AE48,B:B,)+1):B10562,)+MATCH(AE48,B:B,)),"---")),"---"))</f>
        <v>---</v>
      </c>
      <c r="AI48" t="str">
        <f t="shared" si="8"/>
        <v>--</v>
      </c>
      <c r="AJ48" t="str">
        <f>IF(COUNTIF(CALC_CONN_TEI0181_REV01!F:F,IF(AH48&lt;&gt;"---",VLOOKUP(AD48,CALC_CONN_TEI0181_REV01!F:M,8,0),IF(IFERROR(IF(AD48=AH48,AI48,AH48),"---")="---","---",IF(COUNTIF(CALC_CONN_TEI0181_REV01!F:F,IFERROR(IF(AD48=AH48,AI48,AH48),"---"))&gt;0,"---",IFERROR(IF(AD48=AH48,AI48,AH48),"---")))))=1,IF(AH48&lt;&gt;"---",VLOOKUP(AD48,CALC_CONN_TEI0181_REV01!F:M,8,0),IF(IFERROR(IF(AD48=AH48,AI48,AH48),"---")="---","---",IF(COUNTIF(CALC_CONN_TEI0181_REV01!F:F,IFERROR(IF(AD48=AH48,AI48,AH48),"---"))&gt;0,"---",IFERROR(IF(AD48=AH48,AI48,AH48),"---")))),"---")</f>
        <v>---</v>
      </c>
      <c r="AK48" t="str">
        <f>IF(COUNTIF(CALC_CONN_TEI0181_REV01!F:F,IF(AH48&lt;&gt;"---",VLOOKUP(AD48,CALC_CONN_TEI0181_REV01!F:M,8,0),IF(IFERROR(IF(AD48=AH48,AI48,AH48),"---")="---","---",IF(COUNTIF(CALC_CONN_TEI0181_REV01!F:F,IFERROR(IF(AD48=AH48,AI48,AH48),"---"))&gt;0,"---",IFERROR(IF(AD48=AH48,AI48,AH48),"---")))))=0,IF(AH48&lt;&gt;"---",VLOOKUP(AD48,CALC_CONN_TEI0181_REV01!F:M,8,0),IF(IFERROR(IF(AD48=AH48,AI48,AH48),"---")="---","---",IF(COUNTIF(CALC_CONN_TEI0181_REV01!F:F,IFERROR(IF(AD48=AH48,AI48,AH48),"---"))&gt;0,"---",IFERROR(IF(AD48=AH48,AI48,AH48),"---")))),"---")</f>
        <v>---</v>
      </c>
    </row>
    <row r="49" spans="1:37" x14ac:dyDescent="0.25">
      <c r="A49" t="str">
        <f t="shared" si="0"/>
        <v>J3-17</v>
      </c>
      <c r="B49" t="str">
        <f t="shared" si="1"/>
        <v>B0_N</v>
      </c>
      <c r="C49" t="str">
        <f t="shared" si="2"/>
        <v>J3-B0_N</v>
      </c>
      <c r="D49" t="str">
        <f t="shared" si="3"/>
        <v>J3-17</v>
      </c>
      <c r="E49" t="s">
        <v>270</v>
      </c>
      <c r="F49">
        <v>17</v>
      </c>
      <c r="G49" t="s">
        <v>337</v>
      </c>
      <c r="L49" t="s">
        <v>356</v>
      </c>
      <c r="M49" t="s">
        <v>286</v>
      </c>
      <c r="N49">
        <v>45.209299999999999</v>
      </c>
      <c r="AB49" t="str">
        <f>B2B!D46</f>
        <v>J1</v>
      </c>
      <c r="AC49" t="str">
        <f>B2B!E46</f>
        <v>44</v>
      </c>
      <c r="AD49" t="str">
        <f t="shared" si="4"/>
        <v>J1-44</v>
      </c>
      <c r="AE49" t="e">
        <f t="shared" si="5"/>
        <v>#N/A</v>
      </c>
      <c r="AF49" t="str">
        <f t="shared" si="6"/>
        <v>--</v>
      </c>
      <c r="AG49" t="e">
        <f t="shared" si="7"/>
        <v>#N/A</v>
      </c>
      <c r="AH49" t="str">
        <f>IF(IFERROR(IF(IF(AF49="--",INDEX(D:D,MATCH(AE49,INDEX(B:B,MATCH(AE49,B:B,)+1):B10563,)+MATCH(AE49,B:B,)))=D49,VLOOKUP(AE49,B:D,3,0),IF(AF49="--",INDEX(D:D,MATCH(AE49,INDEX(B:B,MATCH(AE49,B:B,)+1):B10563,)+MATCH(AE49,B:B,)),"---")),"---")=AD49,"---",IFERROR(IF(IF(AF49="--",INDEX(D:D,MATCH(AE49,INDEX(B:B,MATCH(AE49,B:B,)+1):B10563,)+MATCH(AE49,B:B,)))=AD49,VLOOKUP(AE49,B:D,3,0),IF(AF49="--",INDEX(D:D,MATCH(AE49,INDEX(B:B,MATCH(AE49,B:B,)+1):B10563,)+MATCH(AE49,B:B,)),"---")),"---"))</f>
        <v>---</v>
      </c>
      <c r="AI49" t="str">
        <f t="shared" si="8"/>
        <v>--</v>
      </c>
      <c r="AJ49" t="str">
        <f>IF(COUNTIF(CALC_CONN_TEI0181_REV01!F:F,IF(AH49&lt;&gt;"---",VLOOKUP(AD49,CALC_CONN_TEI0181_REV01!F:M,8,0),IF(IFERROR(IF(AD49=AH49,AI49,AH49),"---")="---","---",IF(COUNTIF(CALC_CONN_TEI0181_REV01!F:F,IFERROR(IF(AD49=AH49,AI49,AH49),"---"))&gt;0,"---",IFERROR(IF(AD49=AH49,AI49,AH49),"---")))))=1,IF(AH49&lt;&gt;"---",VLOOKUP(AD49,CALC_CONN_TEI0181_REV01!F:M,8,0),IF(IFERROR(IF(AD49=AH49,AI49,AH49),"---")="---","---",IF(COUNTIF(CALC_CONN_TEI0181_REV01!F:F,IFERROR(IF(AD49=AH49,AI49,AH49),"---"))&gt;0,"---",IFERROR(IF(AD49=AH49,AI49,AH49),"---")))),"---")</f>
        <v>---</v>
      </c>
      <c r="AK49" t="str">
        <f>IF(COUNTIF(CALC_CONN_TEI0181_REV01!F:F,IF(AH49&lt;&gt;"---",VLOOKUP(AD49,CALC_CONN_TEI0181_REV01!F:M,8,0),IF(IFERROR(IF(AD49=AH49,AI49,AH49),"---")="---","---",IF(COUNTIF(CALC_CONN_TEI0181_REV01!F:F,IFERROR(IF(AD49=AH49,AI49,AH49),"---"))&gt;0,"---",IFERROR(IF(AD49=AH49,AI49,AH49),"---")))))=0,IF(AH49&lt;&gt;"---",VLOOKUP(AD49,CALC_CONN_TEI0181_REV01!F:M,8,0),IF(IFERROR(IF(AD49=AH49,AI49,AH49),"---")="---","---",IF(COUNTIF(CALC_CONN_TEI0181_REV01!F:F,IFERROR(IF(AD49=AH49,AI49,AH49),"---"))&gt;0,"---",IFERROR(IF(AD49=AH49,AI49,AH49),"---")))),"---")</f>
        <v>---</v>
      </c>
    </row>
    <row r="50" spans="1:37" x14ac:dyDescent="0.25">
      <c r="A50" t="str">
        <f t="shared" si="0"/>
        <v>J3-18</v>
      </c>
      <c r="B50" t="str">
        <f t="shared" si="1"/>
        <v>GND</v>
      </c>
      <c r="C50" t="str">
        <f t="shared" si="2"/>
        <v>J3-GND</v>
      </c>
      <c r="D50" t="str">
        <f t="shared" si="3"/>
        <v>J3-18</v>
      </c>
      <c r="E50" t="s">
        <v>270</v>
      </c>
      <c r="F50">
        <v>18</v>
      </c>
      <c r="G50" t="s">
        <v>325</v>
      </c>
      <c r="L50" t="s">
        <v>357</v>
      </c>
      <c r="M50" t="s">
        <v>286</v>
      </c>
      <c r="N50">
        <v>29.8657</v>
      </c>
      <c r="AB50" t="str">
        <f>B2B!D47</f>
        <v>J1</v>
      </c>
      <c r="AC50" t="str">
        <f>B2B!E47</f>
        <v>45</v>
      </c>
      <c r="AD50" t="str">
        <f t="shared" si="4"/>
        <v>J1-45</v>
      </c>
      <c r="AE50" t="e">
        <f t="shared" si="5"/>
        <v>#N/A</v>
      </c>
      <c r="AF50" t="str">
        <f t="shared" si="6"/>
        <v>--</v>
      </c>
      <c r="AG50" t="e">
        <f t="shared" si="7"/>
        <v>#N/A</v>
      </c>
      <c r="AH50" t="str">
        <f>IF(IFERROR(IF(IF(AF50="--",INDEX(D:D,MATCH(AE50,INDEX(B:B,MATCH(AE50,B:B,)+1):B10564,)+MATCH(AE50,B:B,)))=D50,VLOOKUP(AE50,B:D,3,0),IF(AF50="--",INDEX(D:D,MATCH(AE50,INDEX(B:B,MATCH(AE50,B:B,)+1):B10564,)+MATCH(AE50,B:B,)),"---")),"---")=AD50,"---",IFERROR(IF(IF(AF50="--",INDEX(D:D,MATCH(AE50,INDEX(B:B,MATCH(AE50,B:B,)+1):B10564,)+MATCH(AE50,B:B,)))=AD50,VLOOKUP(AE50,B:D,3,0),IF(AF50="--",INDEX(D:D,MATCH(AE50,INDEX(B:B,MATCH(AE50,B:B,)+1):B10564,)+MATCH(AE50,B:B,)),"---")),"---"))</f>
        <v>---</v>
      </c>
      <c r="AI50" t="str">
        <f t="shared" si="8"/>
        <v>--</v>
      </c>
      <c r="AJ50" t="str">
        <f>IF(COUNTIF(CALC_CONN_TEI0181_REV01!F:F,IF(AH50&lt;&gt;"---",VLOOKUP(AD50,CALC_CONN_TEI0181_REV01!F:M,8,0),IF(IFERROR(IF(AD50=AH50,AI50,AH50),"---")="---","---",IF(COUNTIF(CALC_CONN_TEI0181_REV01!F:F,IFERROR(IF(AD50=AH50,AI50,AH50),"---"))&gt;0,"---",IFERROR(IF(AD50=AH50,AI50,AH50),"---")))))=1,IF(AH50&lt;&gt;"---",VLOOKUP(AD50,CALC_CONN_TEI0181_REV01!F:M,8,0),IF(IFERROR(IF(AD50=AH50,AI50,AH50),"---")="---","---",IF(COUNTIF(CALC_CONN_TEI0181_REV01!F:F,IFERROR(IF(AD50=AH50,AI50,AH50),"---"))&gt;0,"---",IFERROR(IF(AD50=AH50,AI50,AH50),"---")))),"---")</f>
        <v>---</v>
      </c>
      <c r="AK50" t="str">
        <f>IF(COUNTIF(CALC_CONN_TEI0181_REV01!F:F,IF(AH50&lt;&gt;"---",VLOOKUP(AD50,CALC_CONN_TEI0181_REV01!F:M,8,0),IF(IFERROR(IF(AD50=AH50,AI50,AH50),"---")="---","---",IF(COUNTIF(CALC_CONN_TEI0181_REV01!F:F,IFERROR(IF(AD50=AH50,AI50,AH50),"---"))&gt;0,"---",IFERROR(IF(AD50=AH50,AI50,AH50),"---")))))=0,IF(AH50&lt;&gt;"---",VLOOKUP(AD50,CALC_CONN_TEI0181_REV01!F:M,8,0),IF(IFERROR(IF(AD50=AH50,AI50,AH50),"---")="---","---",IF(COUNTIF(CALC_CONN_TEI0181_REV01!F:F,IFERROR(IF(AD50=AH50,AI50,AH50),"---"))&gt;0,"---",IFERROR(IF(AD50=AH50,AI50,AH50),"---")))),"---")</f>
        <v>---</v>
      </c>
    </row>
    <row r="51" spans="1:37" x14ac:dyDescent="0.25">
      <c r="A51" t="str">
        <f t="shared" si="0"/>
        <v>J3-19</v>
      </c>
      <c r="B51" t="str">
        <f t="shared" si="1"/>
        <v>GND</v>
      </c>
      <c r="C51" t="str">
        <f t="shared" si="2"/>
        <v>J3-GND</v>
      </c>
      <c r="D51" t="str">
        <f t="shared" si="3"/>
        <v>J3-19</v>
      </c>
      <c r="E51" t="s">
        <v>270</v>
      </c>
      <c r="F51">
        <v>19</v>
      </c>
      <c r="G51" t="s">
        <v>325</v>
      </c>
      <c r="L51" t="s">
        <v>358</v>
      </c>
      <c r="M51" t="s">
        <v>286</v>
      </c>
      <c r="N51">
        <v>7.0667</v>
      </c>
      <c r="AB51" t="str">
        <f>B2B!D48</f>
        <v>J1</v>
      </c>
      <c r="AC51" t="str">
        <f>B2B!E48</f>
        <v>46</v>
      </c>
      <c r="AD51" t="str">
        <f t="shared" si="4"/>
        <v>J1-46</v>
      </c>
      <c r="AE51" t="e">
        <f t="shared" si="5"/>
        <v>#N/A</v>
      </c>
      <c r="AF51" t="str">
        <f t="shared" si="6"/>
        <v>--</v>
      </c>
      <c r="AG51" t="e">
        <f t="shared" si="7"/>
        <v>#N/A</v>
      </c>
      <c r="AH51" t="str">
        <f>IF(IFERROR(IF(IF(AF51="--",INDEX(D:D,MATCH(AE51,INDEX(B:B,MATCH(AE51,B:B,)+1):B10565,)+MATCH(AE51,B:B,)))=D51,VLOOKUP(AE51,B:D,3,0),IF(AF51="--",INDEX(D:D,MATCH(AE51,INDEX(B:B,MATCH(AE51,B:B,)+1):B10565,)+MATCH(AE51,B:B,)),"---")),"---")=AD51,"---",IFERROR(IF(IF(AF51="--",INDEX(D:D,MATCH(AE51,INDEX(B:B,MATCH(AE51,B:B,)+1):B10565,)+MATCH(AE51,B:B,)))=AD51,VLOOKUP(AE51,B:D,3,0),IF(AF51="--",INDEX(D:D,MATCH(AE51,INDEX(B:B,MATCH(AE51,B:B,)+1):B10565,)+MATCH(AE51,B:B,)),"---")),"---"))</f>
        <v>---</v>
      </c>
      <c r="AI51" t="str">
        <f t="shared" si="8"/>
        <v>--</v>
      </c>
      <c r="AJ51" t="str">
        <f>IF(COUNTIF(CALC_CONN_TEI0181_REV01!F:F,IF(AH51&lt;&gt;"---",VLOOKUP(AD51,CALC_CONN_TEI0181_REV01!F:M,8,0),IF(IFERROR(IF(AD51=AH51,AI51,AH51),"---")="---","---",IF(COUNTIF(CALC_CONN_TEI0181_REV01!F:F,IFERROR(IF(AD51=AH51,AI51,AH51),"---"))&gt;0,"---",IFERROR(IF(AD51=AH51,AI51,AH51),"---")))))=1,IF(AH51&lt;&gt;"---",VLOOKUP(AD51,CALC_CONN_TEI0181_REV01!F:M,8,0),IF(IFERROR(IF(AD51=AH51,AI51,AH51),"---")="---","---",IF(COUNTIF(CALC_CONN_TEI0181_REV01!F:F,IFERROR(IF(AD51=AH51,AI51,AH51),"---"))&gt;0,"---",IFERROR(IF(AD51=AH51,AI51,AH51),"---")))),"---")</f>
        <v>---</v>
      </c>
      <c r="AK51" t="str">
        <f>IF(COUNTIF(CALC_CONN_TEI0181_REV01!F:F,IF(AH51&lt;&gt;"---",VLOOKUP(AD51,CALC_CONN_TEI0181_REV01!F:M,8,0),IF(IFERROR(IF(AD51=AH51,AI51,AH51),"---")="---","---",IF(COUNTIF(CALC_CONN_TEI0181_REV01!F:F,IFERROR(IF(AD51=AH51,AI51,AH51),"---"))&gt;0,"---",IFERROR(IF(AD51=AH51,AI51,AH51),"---")))))=0,IF(AH51&lt;&gt;"---",VLOOKUP(AD51,CALC_CONN_TEI0181_REV01!F:M,8,0),IF(IFERROR(IF(AD51=AH51,AI51,AH51),"---")="---","---",IF(COUNTIF(CALC_CONN_TEI0181_REV01!F:F,IFERROR(IF(AD51=AH51,AI51,AH51),"---"))&gt;0,"---",IFERROR(IF(AD51=AH51,AI51,AH51),"---")))),"---")</f>
        <v>---</v>
      </c>
    </row>
    <row r="52" spans="1:37" x14ac:dyDescent="0.25">
      <c r="A52" t="str">
        <f t="shared" si="0"/>
        <v>J3-20</v>
      </c>
      <c r="B52" t="str">
        <f t="shared" si="1"/>
        <v>A1_P</v>
      </c>
      <c r="C52" t="str">
        <f t="shared" si="2"/>
        <v>J3-A1_P</v>
      </c>
      <c r="D52" t="str">
        <f t="shared" si="3"/>
        <v>J3-20</v>
      </c>
      <c r="E52" t="s">
        <v>270</v>
      </c>
      <c r="F52">
        <v>20</v>
      </c>
      <c r="G52" t="s">
        <v>300</v>
      </c>
      <c r="L52" t="s">
        <v>359</v>
      </c>
      <c r="M52" t="s">
        <v>286</v>
      </c>
      <c r="N52">
        <v>20.614799999999999</v>
      </c>
      <c r="AB52" t="str">
        <f>B2B!D49</f>
        <v>J1</v>
      </c>
      <c r="AC52" t="str">
        <f>B2B!E49</f>
        <v>47</v>
      </c>
      <c r="AD52" t="str">
        <f t="shared" si="4"/>
        <v>J1-47</v>
      </c>
      <c r="AE52" t="e">
        <f t="shared" si="5"/>
        <v>#N/A</v>
      </c>
      <c r="AF52" t="str">
        <f t="shared" si="6"/>
        <v>--</v>
      </c>
      <c r="AG52" t="e">
        <f t="shared" si="7"/>
        <v>#N/A</v>
      </c>
      <c r="AH52" t="str">
        <f>IF(IFERROR(IF(IF(AF52="--",INDEX(D:D,MATCH(AE52,INDEX(B:B,MATCH(AE52,B:B,)+1):B10566,)+MATCH(AE52,B:B,)))=D52,VLOOKUP(AE52,B:D,3,0),IF(AF52="--",INDEX(D:D,MATCH(AE52,INDEX(B:B,MATCH(AE52,B:B,)+1):B10566,)+MATCH(AE52,B:B,)),"---")),"---")=AD52,"---",IFERROR(IF(IF(AF52="--",INDEX(D:D,MATCH(AE52,INDEX(B:B,MATCH(AE52,B:B,)+1):B10566,)+MATCH(AE52,B:B,)))=AD52,VLOOKUP(AE52,B:D,3,0),IF(AF52="--",INDEX(D:D,MATCH(AE52,INDEX(B:B,MATCH(AE52,B:B,)+1):B10566,)+MATCH(AE52,B:B,)),"---")),"---"))</f>
        <v>---</v>
      </c>
      <c r="AI52" t="str">
        <f t="shared" si="8"/>
        <v>--</v>
      </c>
      <c r="AJ52" t="str">
        <f>IF(COUNTIF(CALC_CONN_TEI0181_REV01!F:F,IF(AH52&lt;&gt;"---",VLOOKUP(AD52,CALC_CONN_TEI0181_REV01!F:M,8,0),IF(IFERROR(IF(AD52=AH52,AI52,AH52),"---")="---","---",IF(COUNTIF(CALC_CONN_TEI0181_REV01!F:F,IFERROR(IF(AD52=AH52,AI52,AH52),"---"))&gt;0,"---",IFERROR(IF(AD52=AH52,AI52,AH52),"---")))))=1,IF(AH52&lt;&gt;"---",VLOOKUP(AD52,CALC_CONN_TEI0181_REV01!F:M,8,0),IF(IFERROR(IF(AD52=AH52,AI52,AH52),"---")="---","---",IF(COUNTIF(CALC_CONN_TEI0181_REV01!F:F,IFERROR(IF(AD52=AH52,AI52,AH52),"---"))&gt;0,"---",IFERROR(IF(AD52=AH52,AI52,AH52),"---")))),"---")</f>
        <v>---</v>
      </c>
      <c r="AK52" t="str">
        <f>IF(COUNTIF(CALC_CONN_TEI0181_REV01!F:F,IF(AH52&lt;&gt;"---",VLOOKUP(AD52,CALC_CONN_TEI0181_REV01!F:M,8,0),IF(IFERROR(IF(AD52=AH52,AI52,AH52),"---")="---","---",IF(COUNTIF(CALC_CONN_TEI0181_REV01!F:F,IFERROR(IF(AD52=AH52,AI52,AH52),"---"))&gt;0,"---",IFERROR(IF(AD52=AH52,AI52,AH52),"---")))))=0,IF(AH52&lt;&gt;"---",VLOOKUP(AD52,CALC_CONN_TEI0181_REV01!F:M,8,0),IF(IFERROR(IF(AD52=AH52,AI52,AH52),"---")="---","---",IF(COUNTIF(CALC_CONN_TEI0181_REV01!F:F,IFERROR(IF(AD52=AH52,AI52,AH52),"---"))&gt;0,"---",IFERROR(IF(AD52=AH52,AI52,AH52),"---")))),"---")</f>
        <v>---</v>
      </c>
    </row>
    <row r="53" spans="1:37" x14ac:dyDescent="0.25">
      <c r="A53" t="str">
        <f t="shared" si="0"/>
        <v>J3-21</v>
      </c>
      <c r="B53" t="str">
        <f t="shared" si="1"/>
        <v>B1_P</v>
      </c>
      <c r="C53" t="str">
        <f t="shared" si="2"/>
        <v>J3-B1_P</v>
      </c>
      <c r="D53" t="str">
        <f t="shared" si="3"/>
        <v>J3-21</v>
      </c>
      <c r="E53" t="s">
        <v>270</v>
      </c>
      <c r="F53">
        <v>21</v>
      </c>
      <c r="G53" t="s">
        <v>343</v>
      </c>
      <c r="L53" t="s">
        <v>360</v>
      </c>
      <c r="M53" t="s">
        <v>286</v>
      </c>
      <c r="N53">
        <v>10.700100000000001</v>
      </c>
      <c r="AB53" t="str">
        <f>B2B!D50</f>
        <v>J1</v>
      </c>
      <c r="AC53" t="str">
        <f>B2B!E50</f>
        <v>48</v>
      </c>
      <c r="AD53" t="str">
        <f t="shared" si="4"/>
        <v>J1-48</v>
      </c>
      <c r="AE53" t="e">
        <f t="shared" si="5"/>
        <v>#N/A</v>
      </c>
      <c r="AF53" t="str">
        <f t="shared" si="6"/>
        <v>--</v>
      </c>
      <c r="AG53" t="e">
        <f t="shared" si="7"/>
        <v>#N/A</v>
      </c>
      <c r="AH53" t="str">
        <f>IF(IFERROR(IF(IF(AF53="--",INDEX(D:D,MATCH(AE53,INDEX(B:B,MATCH(AE53,B:B,)+1):B10567,)+MATCH(AE53,B:B,)))=D53,VLOOKUP(AE53,B:D,3,0),IF(AF53="--",INDEX(D:D,MATCH(AE53,INDEX(B:B,MATCH(AE53,B:B,)+1):B10567,)+MATCH(AE53,B:B,)),"---")),"---")=AD53,"---",IFERROR(IF(IF(AF53="--",INDEX(D:D,MATCH(AE53,INDEX(B:B,MATCH(AE53,B:B,)+1):B10567,)+MATCH(AE53,B:B,)))=AD53,VLOOKUP(AE53,B:D,3,0),IF(AF53="--",INDEX(D:D,MATCH(AE53,INDEX(B:B,MATCH(AE53,B:B,)+1):B10567,)+MATCH(AE53,B:B,)),"---")),"---"))</f>
        <v>---</v>
      </c>
      <c r="AI53" t="str">
        <f t="shared" si="8"/>
        <v>--</v>
      </c>
      <c r="AJ53" t="str">
        <f>IF(COUNTIF(CALC_CONN_TEI0181_REV01!F:F,IF(AH53&lt;&gt;"---",VLOOKUP(AD53,CALC_CONN_TEI0181_REV01!F:M,8,0),IF(IFERROR(IF(AD53=AH53,AI53,AH53),"---")="---","---",IF(COUNTIF(CALC_CONN_TEI0181_REV01!F:F,IFERROR(IF(AD53=AH53,AI53,AH53),"---"))&gt;0,"---",IFERROR(IF(AD53=AH53,AI53,AH53),"---")))))=1,IF(AH53&lt;&gt;"---",VLOOKUP(AD53,CALC_CONN_TEI0181_REV01!F:M,8,0),IF(IFERROR(IF(AD53=AH53,AI53,AH53),"---")="---","---",IF(COUNTIF(CALC_CONN_TEI0181_REV01!F:F,IFERROR(IF(AD53=AH53,AI53,AH53),"---"))&gt;0,"---",IFERROR(IF(AD53=AH53,AI53,AH53),"---")))),"---")</f>
        <v>---</v>
      </c>
      <c r="AK53" t="str">
        <f>IF(COUNTIF(CALC_CONN_TEI0181_REV01!F:F,IF(AH53&lt;&gt;"---",VLOOKUP(AD53,CALC_CONN_TEI0181_REV01!F:M,8,0),IF(IFERROR(IF(AD53=AH53,AI53,AH53),"---")="---","---",IF(COUNTIF(CALC_CONN_TEI0181_REV01!F:F,IFERROR(IF(AD53=AH53,AI53,AH53),"---"))&gt;0,"---",IFERROR(IF(AD53=AH53,AI53,AH53),"---")))))=0,IF(AH53&lt;&gt;"---",VLOOKUP(AD53,CALC_CONN_TEI0181_REV01!F:M,8,0),IF(IFERROR(IF(AD53=AH53,AI53,AH53),"---")="---","---",IF(COUNTIF(CALC_CONN_TEI0181_REV01!F:F,IFERROR(IF(AD53=AH53,AI53,AH53),"---"))&gt;0,"---",IFERROR(IF(AD53=AH53,AI53,AH53),"---")))),"---")</f>
        <v>---</v>
      </c>
    </row>
    <row r="54" spans="1:37" x14ac:dyDescent="0.25">
      <c r="A54" t="str">
        <f t="shared" si="0"/>
        <v>J3-22</v>
      </c>
      <c r="B54" t="str">
        <f t="shared" si="1"/>
        <v>A1_N</v>
      </c>
      <c r="C54" t="str">
        <f t="shared" si="2"/>
        <v>J3-A1_N</v>
      </c>
      <c r="D54" t="str">
        <f t="shared" si="3"/>
        <v>J3-22</v>
      </c>
      <c r="E54" t="s">
        <v>270</v>
      </c>
      <c r="F54">
        <v>22</v>
      </c>
      <c r="G54" t="s">
        <v>298</v>
      </c>
      <c r="L54" t="s">
        <v>361</v>
      </c>
      <c r="M54" t="s">
        <v>286</v>
      </c>
      <c r="N54">
        <v>16.232099999999999</v>
      </c>
      <c r="AB54" t="str">
        <f>B2B!D51</f>
        <v>J1</v>
      </c>
      <c r="AC54" t="str">
        <f>B2B!E51</f>
        <v>49</v>
      </c>
      <c r="AD54" t="str">
        <f t="shared" si="4"/>
        <v>J1-49</v>
      </c>
      <c r="AE54" t="e">
        <f t="shared" si="5"/>
        <v>#N/A</v>
      </c>
      <c r="AF54" t="str">
        <f t="shared" si="6"/>
        <v>--</v>
      </c>
      <c r="AG54" t="e">
        <f t="shared" si="7"/>
        <v>#N/A</v>
      </c>
      <c r="AH54" t="str">
        <f>IF(IFERROR(IF(IF(AF54="--",INDEX(D:D,MATCH(AE54,INDEX(B:B,MATCH(AE54,B:B,)+1):B10568,)+MATCH(AE54,B:B,)))=D54,VLOOKUP(AE54,B:D,3,0),IF(AF54="--",INDEX(D:D,MATCH(AE54,INDEX(B:B,MATCH(AE54,B:B,)+1):B10568,)+MATCH(AE54,B:B,)),"---")),"---")=AD54,"---",IFERROR(IF(IF(AF54="--",INDEX(D:D,MATCH(AE54,INDEX(B:B,MATCH(AE54,B:B,)+1):B10568,)+MATCH(AE54,B:B,)))=AD54,VLOOKUP(AE54,B:D,3,0),IF(AF54="--",INDEX(D:D,MATCH(AE54,INDEX(B:B,MATCH(AE54,B:B,)+1):B10568,)+MATCH(AE54,B:B,)),"---")),"---"))</f>
        <v>---</v>
      </c>
      <c r="AI54" t="str">
        <f t="shared" si="8"/>
        <v>--</v>
      </c>
      <c r="AJ54" t="str">
        <f>IF(COUNTIF(CALC_CONN_TEI0181_REV01!F:F,IF(AH54&lt;&gt;"---",VLOOKUP(AD54,CALC_CONN_TEI0181_REV01!F:M,8,0),IF(IFERROR(IF(AD54=AH54,AI54,AH54),"---")="---","---",IF(COUNTIF(CALC_CONN_TEI0181_REV01!F:F,IFERROR(IF(AD54=AH54,AI54,AH54),"---"))&gt;0,"---",IFERROR(IF(AD54=AH54,AI54,AH54),"---")))))=1,IF(AH54&lt;&gt;"---",VLOOKUP(AD54,CALC_CONN_TEI0181_REV01!F:M,8,0),IF(IFERROR(IF(AD54=AH54,AI54,AH54),"---")="---","---",IF(COUNTIF(CALC_CONN_TEI0181_REV01!F:F,IFERROR(IF(AD54=AH54,AI54,AH54),"---"))&gt;0,"---",IFERROR(IF(AD54=AH54,AI54,AH54),"---")))),"---")</f>
        <v>---</v>
      </c>
      <c r="AK54" t="str">
        <f>IF(COUNTIF(CALC_CONN_TEI0181_REV01!F:F,IF(AH54&lt;&gt;"---",VLOOKUP(AD54,CALC_CONN_TEI0181_REV01!F:M,8,0),IF(IFERROR(IF(AD54=AH54,AI54,AH54),"---")="---","---",IF(COUNTIF(CALC_CONN_TEI0181_REV01!F:F,IFERROR(IF(AD54=AH54,AI54,AH54),"---"))&gt;0,"---",IFERROR(IF(AD54=AH54,AI54,AH54),"---")))))=0,IF(AH54&lt;&gt;"---",VLOOKUP(AD54,CALC_CONN_TEI0181_REV01!F:M,8,0),IF(IFERROR(IF(AD54=AH54,AI54,AH54),"---")="---","---",IF(COUNTIF(CALC_CONN_TEI0181_REV01!F:F,IFERROR(IF(AD54=AH54,AI54,AH54),"---"))&gt;0,"---",IFERROR(IF(AD54=AH54,AI54,AH54),"---")))),"---")</f>
        <v>---</v>
      </c>
    </row>
    <row r="55" spans="1:37" x14ac:dyDescent="0.25">
      <c r="A55" t="str">
        <f t="shared" si="0"/>
        <v>J3-23</v>
      </c>
      <c r="B55" t="str">
        <f t="shared" si="1"/>
        <v>B1_N</v>
      </c>
      <c r="C55" t="str">
        <f t="shared" si="2"/>
        <v>J3-B1_N</v>
      </c>
      <c r="D55" t="str">
        <f t="shared" si="3"/>
        <v>J3-23</v>
      </c>
      <c r="E55" t="s">
        <v>270</v>
      </c>
      <c r="F55">
        <v>23</v>
      </c>
      <c r="G55" t="s">
        <v>341</v>
      </c>
      <c r="L55" t="s">
        <v>362</v>
      </c>
      <c r="M55" t="s">
        <v>286</v>
      </c>
      <c r="N55">
        <v>17.247900000000001</v>
      </c>
      <c r="AB55" t="str">
        <f>B2B!D52</f>
        <v>J1</v>
      </c>
      <c r="AC55" t="str">
        <f>B2B!E52</f>
        <v>50</v>
      </c>
      <c r="AD55" t="str">
        <f t="shared" si="4"/>
        <v>J1-50</v>
      </c>
      <c r="AE55" t="e">
        <f t="shared" si="5"/>
        <v>#N/A</v>
      </c>
      <c r="AF55" t="str">
        <f t="shared" si="6"/>
        <v>--</v>
      </c>
      <c r="AG55" t="e">
        <f t="shared" si="7"/>
        <v>#N/A</v>
      </c>
      <c r="AH55" t="str">
        <f>IF(IFERROR(IF(IF(AF55="--",INDEX(D:D,MATCH(AE55,INDEX(B:B,MATCH(AE55,B:B,)+1):B10569,)+MATCH(AE55,B:B,)))=D55,VLOOKUP(AE55,B:D,3,0),IF(AF55="--",INDEX(D:D,MATCH(AE55,INDEX(B:B,MATCH(AE55,B:B,)+1):B10569,)+MATCH(AE55,B:B,)),"---")),"---")=AD55,"---",IFERROR(IF(IF(AF55="--",INDEX(D:D,MATCH(AE55,INDEX(B:B,MATCH(AE55,B:B,)+1):B10569,)+MATCH(AE55,B:B,)))=AD55,VLOOKUP(AE55,B:D,3,0),IF(AF55="--",INDEX(D:D,MATCH(AE55,INDEX(B:B,MATCH(AE55,B:B,)+1):B10569,)+MATCH(AE55,B:B,)),"---")),"---"))</f>
        <v>---</v>
      </c>
      <c r="AI55" t="str">
        <f t="shared" si="8"/>
        <v>--</v>
      </c>
      <c r="AJ55" t="str">
        <f>IF(COUNTIF(CALC_CONN_TEI0181_REV01!F:F,IF(AH55&lt;&gt;"---",VLOOKUP(AD55,CALC_CONN_TEI0181_REV01!F:M,8,0),IF(IFERROR(IF(AD55=AH55,AI55,AH55),"---")="---","---",IF(COUNTIF(CALC_CONN_TEI0181_REV01!F:F,IFERROR(IF(AD55=AH55,AI55,AH55),"---"))&gt;0,"---",IFERROR(IF(AD55=AH55,AI55,AH55),"---")))))=1,IF(AH55&lt;&gt;"---",VLOOKUP(AD55,CALC_CONN_TEI0181_REV01!F:M,8,0),IF(IFERROR(IF(AD55=AH55,AI55,AH55),"---")="---","---",IF(COUNTIF(CALC_CONN_TEI0181_REV01!F:F,IFERROR(IF(AD55=AH55,AI55,AH55),"---"))&gt;0,"---",IFERROR(IF(AD55=AH55,AI55,AH55),"---")))),"---")</f>
        <v>---</v>
      </c>
      <c r="AK55" t="str">
        <f>IF(COUNTIF(CALC_CONN_TEI0181_REV01!F:F,IF(AH55&lt;&gt;"---",VLOOKUP(AD55,CALC_CONN_TEI0181_REV01!F:M,8,0),IF(IFERROR(IF(AD55=AH55,AI55,AH55),"---")="---","---",IF(COUNTIF(CALC_CONN_TEI0181_REV01!F:F,IFERROR(IF(AD55=AH55,AI55,AH55),"---"))&gt;0,"---",IFERROR(IF(AD55=AH55,AI55,AH55),"---")))))=0,IF(AH55&lt;&gt;"---",VLOOKUP(AD55,CALC_CONN_TEI0181_REV01!F:M,8,0),IF(IFERROR(IF(AD55=AH55,AI55,AH55),"---")="---","---",IF(COUNTIF(CALC_CONN_TEI0181_REV01!F:F,IFERROR(IF(AD55=AH55,AI55,AH55),"---"))&gt;0,"---",IFERROR(IF(AD55=AH55,AI55,AH55),"---")))),"---")</f>
        <v>---</v>
      </c>
    </row>
    <row r="56" spans="1:37" x14ac:dyDescent="0.25">
      <c r="A56" t="str">
        <f t="shared" si="0"/>
        <v>J3-24</v>
      </c>
      <c r="B56" t="str">
        <f t="shared" si="1"/>
        <v>GND</v>
      </c>
      <c r="C56" t="str">
        <f t="shared" si="2"/>
        <v>J3-GND</v>
      </c>
      <c r="D56" t="str">
        <f t="shared" si="3"/>
        <v>J3-24</v>
      </c>
      <c r="E56" t="s">
        <v>270</v>
      </c>
      <c r="F56">
        <v>24</v>
      </c>
      <c r="G56" t="s">
        <v>325</v>
      </c>
      <c r="L56" t="s">
        <v>363</v>
      </c>
      <c r="M56" t="s">
        <v>286</v>
      </c>
      <c r="N56">
        <v>21.0932</v>
      </c>
      <c r="AB56" t="str">
        <f>B2B!D53</f>
        <v>J1</v>
      </c>
      <c r="AC56" t="str">
        <f>B2B!E53</f>
        <v>51</v>
      </c>
      <c r="AD56" t="str">
        <f t="shared" si="4"/>
        <v>J1-51</v>
      </c>
      <c r="AE56" t="e">
        <f t="shared" si="5"/>
        <v>#N/A</v>
      </c>
      <c r="AF56" t="str">
        <f t="shared" si="6"/>
        <v>--</v>
      </c>
      <c r="AG56" t="e">
        <f t="shared" si="7"/>
        <v>#N/A</v>
      </c>
      <c r="AH56" t="str">
        <f>IF(IFERROR(IF(IF(AF56="--",INDEX(D:D,MATCH(AE56,INDEX(B:B,MATCH(AE56,B:B,)+1):B10570,)+MATCH(AE56,B:B,)))=D56,VLOOKUP(AE56,B:D,3,0),IF(AF56="--",INDEX(D:D,MATCH(AE56,INDEX(B:B,MATCH(AE56,B:B,)+1):B10570,)+MATCH(AE56,B:B,)),"---")),"---")=AD56,"---",IFERROR(IF(IF(AF56="--",INDEX(D:D,MATCH(AE56,INDEX(B:B,MATCH(AE56,B:B,)+1):B10570,)+MATCH(AE56,B:B,)))=AD56,VLOOKUP(AE56,B:D,3,0),IF(AF56="--",INDEX(D:D,MATCH(AE56,INDEX(B:B,MATCH(AE56,B:B,)+1):B10570,)+MATCH(AE56,B:B,)),"---")),"---"))</f>
        <v>---</v>
      </c>
      <c r="AI56" t="str">
        <f t="shared" si="8"/>
        <v>--</v>
      </c>
      <c r="AJ56" t="str">
        <f>IF(COUNTIF(CALC_CONN_TEI0181_REV01!F:F,IF(AH56&lt;&gt;"---",VLOOKUP(AD56,CALC_CONN_TEI0181_REV01!F:M,8,0),IF(IFERROR(IF(AD56=AH56,AI56,AH56),"---")="---","---",IF(COUNTIF(CALC_CONN_TEI0181_REV01!F:F,IFERROR(IF(AD56=AH56,AI56,AH56),"---"))&gt;0,"---",IFERROR(IF(AD56=AH56,AI56,AH56),"---")))))=1,IF(AH56&lt;&gt;"---",VLOOKUP(AD56,CALC_CONN_TEI0181_REV01!F:M,8,0),IF(IFERROR(IF(AD56=AH56,AI56,AH56),"---")="---","---",IF(COUNTIF(CALC_CONN_TEI0181_REV01!F:F,IFERROR(IF(AD56=AH56,AI56,AH56),"---"))&gt;0,"---",IFERROR(IF(AD56=AH56,AI56,AH56),"---")))),"---")</f>
        <v>---</v>
      </c>
      <c r="AK56" t="str">
        <f>IF(COUNTIF(CALC_CONN_TEI0181_REV01!F:F,IF(AH56&lt;&gt;"---",VLOOKUP(AD56,CALC_CONN_TEI0181_REV01!F:M,8,0),IF(IFERROR(IF(AD56=AH56,AI56,AH56),"---")="---","---",IF(COUNTIF(CALC_CONN_TEI0181_REV01!F:F,IFERROR(IF(AD56=AH56,AI56,AH56),"---"))&gt;0,"---",IFERROR(IF(AD56=AH56,AI56,AH56),"---")))))=0,IF(AH56&lt;&gt;"---",VLOOKUP(AD56,CALC_CONN_TEI0181_REV01!F:M,8,0),IF(IFERROR(IF(AD56=AH56,AI56,AH56),"---")="---","---",IF(COUNTIF(CALC_CONN_TEI0181_REV01!F:F,IFERROR(IF(AD56=AH56,AI56,AH56),"---"))&gt;0,"---",IFERROR(IF(AD56=AH56,AI56,AH56),"---")))),"---")</f>
        <v>---</v>
      </c>
    </row>
    <row r="57" spans="1:37" x14ac:dyDescent="0.25">
      <c r="A57" t="str">
        <f t="shared" si="0"/>
        <v>J3-25</v>
      </c>
      <c r="B57" t="str">
        <f t="shared" si="1"/>
        <v>GND</v>
      </c>
      <c r="C57" t="str">
        <f t="shared" si="2"/>
        <v>J3-GND</v>
      </c>
      <c r="D57" t="str">
        <f t="shared" si="3"/>
        <v>J3-25</v>
      </c>
      <c r="E57" t="s">
        <v>270</v>
      </c>
      <c r="F57">
        <v>25</v>
      </c>
      <c r="G57" t="s">
        <v>325</v>
      </c>
      <c r="L57" t="s">
        <v>301</v>
      </c>
      <c r="M57" t="s">
        <v>286</v>
      </c>
      <c r="N57">
        <v>15.036</v>
      </c>
      <c r="AB57" t="str">
        <f>B2B!D54</f>
        <v>J1</v>
      </c>
      <c r="AC57" t="str">
        <f>B2B!E54</f>
        <v>52</v>
      </c>
      <c r="AD57" t="str">
        <f t="shared" si="4"/>
        <v>J1-52</v>
      </c>
      <c r="AE57" t="e">
        <f t="shared" si="5"/>
        <v>#N/A</v>
      </c>
      <c r="AF57" t="str">
        <f t="shared" si="6"/>
        <v>--</v>
      </c>
      <c r="AG57" t="e">
        <f t="shared" si="7"/>
        <v>#N/A</v>
      </c>
      <c r="AH57" t="str">
        <f>IF(IFERROR(IF(IF(AF57="--",INDEX(D:D,MATCH(AE57,INDEX(B:B,MATCH(AE57,B:B,)+1):B10571,)+MATCH(AE57,B:B,)))=D57,VLOOKUP(AE57,B:D,3,0),IF(AF57="--",INDEX(D:D,MATCH(AE57,INDEX(B:B,MATCH(AE57,B:B,)+1):B10571,)+MATCH(AE57,B:B,)),"---")),"---")=AD57,"---",IFERROR(IF(IF(AF57="--",INDEX(D:D,MATCH(AE57,INDEX(B:B,MATCH(AE57,B:B,)+1):B10571,)+MATCH(AE57,B:B,)))=AD57,VLOOKUP(AE57,B:D,3,0),IF(AF57="--",INDEX(D:D,MATCH(AE57,INDEX(B:B,MATCH(AE57,B:B,)+1):B10571,)+MATCH(AE57,B:B,)),"---")),"---"))</f>
        <v>---</v>
      </c>
      <c r="AI57" t="str">
        <f t="shared" si="8"/>
        <v>--</v>
      </c>
      <c r="AJ57" t="str">
        <f>IF(COUNTIF(CALC_CONN_TEI0181_REV01!F:F,IF(AH57&lt;&gt;"---",VLOOKUP(AD57,CALC_CONN_TEI0181_REV01!F:M,8,0),IF(IFERROR(IF(AD57=AH57,AI57,AH57),"---")="---","---",IF(COUNTIF(CALC_CONN_TEI0181_REV01!F:F,IFERROR(IF(AD57=AH57,AI57,AH57),"---"))&gt;0,"---",IFERROR(IF(AD57=AH57,AI57,AH57),"---")))))=1,IF(AH57&lt;&gt;"---",VLOOKUP(AD57,CALC_CONN_TEI0181_REV01!F:M,8,0),IF(IFERROR(IF(AD57=AH57,AI57,AH57),"---")="---","---",IF(COUNTIF(CALC_CONN_TEI0181_REV01!F:F,IFERROR(IF(AD57=AH57,AI57,AH57),"---"))&gt;0,"---",IFERROR(IF(AD57=AH57,AI57,AH57),"---")))),"---")</f>
        <v>---</v>
      </c>
      <c r="AK57" t="str">
        <f>IF(COUNTIF(CALC_CONN_TEI0181_REV01!F:F,IF(AH57&lt;&gt;"---",VLOOKUP(AD57,CALC_CONN_TEI0181_REV01!F:M,8,0),IF(IFERROR(IF(AD57=AH57,AI57,AH57),"---")="---","---",IF(COUNTIF(CALC_CONN_TEI0181_REV01!F:F,IFERROR(IF(AD57=AH57,AI57,AH57),"---"))&gt;0,"---",IFERROR(IF(AD57=AH57,AI57,AH57),"---")))))=0,IF(AH57&lt;&gt;"---",VLOOKUP(AD57,CALC_CONN_TEI0181_REV01!F:M,8,0),IF(IFERROR(IF(AD57=AH57,AI57,AH57),"---")="---","---",IF(COUNTIF(CALC_CONN_TEI0181_REV01!F:F,IFERROR(IF(AD57=AH57,AI57,AH57),"---"))&gt;0,"---",IFERROR(IF(AD57=AH57,AI57,AH57),"---")))),"---")</f>
        <v>---</v>
      </c>
    </row>
    <row r="58" spans="1:37" x14ac:dyDescent="0.25">
      <c r="A58" t="str">
        <f t="shared" si="0"/>
        <v>J3-26</v>
      </c>
      <c r="B58" t="str">
        <f t="shared" si="1"/>
        <v>A2_P</v>
      </c>
      <c r="C58" t="str">
        <f t="shared" si="2"/>
        <v>J3-A2_P</v>
      </c>
      <c r="D58" t="str">
        <f t="shared" si="3"/>
        <v>J3-26</v>
      </c>
      <c r="E58" t="s">
        <v>270</v>
      </c>
      <c r="F58">
        <v>26</v>
      </c>
      <c r="G58" t="s">
        <v>304</v>
      </c>
      <c r="L58" t="s">
        <v>303</v>
      </c>
      <c r="M58" t="s">
        <v>286</v>
      </c>
      <c r="N58">
        <v>15.727</v>
      </c>
      <c r="AB58" t="str">
        <f>B2B!D55</f>
        <v>J1</v>
      </c>
      <c r="AC58" t="str">
        <f>B2B!E55</f>
        <v>53</v>
      </c>
      <c r="AD58" t="str">
        <f t="shared" si="4"/>
        <v>J1-53</v>
      </c>
      <c r="AE58" t="e">
        <f t="shared" si="5"/>
        <v>#N/A</v>
      </c>
      <c r="AF58" t="str">
        <f t="shared" si="6"/>
        <v>--</v>
      </c>
      <c r="AG58" t="e">
        <f t="shared" si="7"/>
        <v>#N/A</v>
      </c>
      <c r="AH58" t="str">
        <f>IF(IFERROR(IF(IF(AF58="--",INDEX(D:D,MATCH(AE58,INDEX(B:B,MATCH(AE58,B:B,)+1):B10572,)+MATCH(AE58,B:B,)))=D58,VLOOKUP(AE58,B:D,3,0),IF(AF58="--",INDEX(D:D,MATCH(AE58,INDEX(B:B,MATCH(AE58,B:B,)+1):B10572,)+MATCH(AE58,B:B,)),"---")),"---")=AD58,"---",IFERROR(IF(IF(AF58="--",INDEX(D:D,MATCH(AE58,INDEX(B:B,MATCH(AE58,B:B,)+1):B10572,)+MATCH(AE58,B:B,)))=AD58,VLOOKUP(AE58,B:D,3,0),IF(AF58="--",INDEX(D:D,MATCH(AE58,INDEX(B:B,MATCH(AE58,B:B,)+1):B10572,)+MATCH(AE58,B:B,)),"---")),"---"))</f>
        <v>---</v>
      </c>
      <c r="AI58" t="str">
        <f t="shared" si="8"/>
        <v>--</v>
      </c>
      <c r="AJ58" t="str">
        <f>IF(COUNTIF(CALC_CONN_TEI0181_REV01!F:F,IF(AH58&lt;&gt;"---",VLOOKUP(AD58,CALC_CONN_TEI0181_REV01!F:M,8,0),IF(IFERROR(IF(AD58=AH58,AI58,AH58),"---")="---","---",IF(COUNTIF(CALC_CONN_TEI0181_REV01!F:F,IFERROR(IF(AD58=AH58,AI58,AH58),"---"))&gt;0,"---",IFERROR(IF(AD58=AH58,AI58,AH58),"---")))))=1,IF(AH58&lt;&gt;"---",VLOOKUP(AD58,CALC_CONN_TEI0181_REV01!F:M,8,0),IF(IFERROR(IF(AD58=AH58,AI58,AH58),"---")="---","---",IF(COUNTIF(CALC_CONN_TEI0181_REV01!F:F,IFERROR(IF(AD58=AH58,AI58,AH58),"---"))&gt;0,"---",IFERROR(IF(AD58=AH58,AI58,AH58),"---")))),"---")</f>
        <v>---</v>
      </c>
      <c r="AK58" t="str">
        <f>IF(COUNTIF(CALC_CONN_TEI0181_REV01!F:F,IF(AH58&lt;&gt;"---",VLOOKUP(AD58,CALC_CONN_TEI0181_REV01!F:M,8,0),IF(IFERROR(IF(AD58=AH58,AI58,AH58),"---")="---","---",IF(COUNTIF(CALC_CONN_TEI0181_REV01!F:F,IFERROR(IF(AD58=AH58,AI58,AH58),"---"))&gt;0,"---",IFERROR(IF(AD58=AH58,AI58,AH58),"---")))))=0,IF(AH58&lt;&gt;"---",VLOOKUP(AD58,CALC_CONN_TEI0181_REV01!F:M,8,0),IF(IFERROR(IF(AD58=AH58,AI58,AH58),"---")="---","---",IF(COUNTIF(CALC_CONN_TEI0181_REV01!F:F,IFERROR(IF(AD58=AH58,AI58,AH58),"---"))&gt;0,"---",IFERROR(IF(AD58=AH58,AI58,AH58),"---")))),"---")</f>
        <v>---</v>
      </c>
    </row>
    <row r="59" spans="1:37" x14ac:dyDescent="0.25">
      <c r="A59" t="str">
        <f t="shared" si="0"/>
        <v>J3-27</v>
      </c>
      <c r="B59" t="str">
        <f t="shared" si="1"/>
        <v>B2_P</v>
      </c>
      <c r="C59" t="str">
        <f t="shared" si="2"/>
        <v>J3-B2_P</v>
      </c>
      <c r="D59" t="str">
        <f t="shared" si="3"/>
        <v>J3-27</v>
      </c>
      <c r="E59" t="s">
        <v>270</v>
      </c>
      <c r="F59">
        <v>27</v>
      </c>
      <c r="G59" t="s">
        <v>346</v>
      </c>
      <c r="L59" t="s">
        <v>319</v>
      </c>
      <c r="M59" t="s">
        <v>286</v>
      </c>
      <c r="N59">
        <v>3.5173000000000001</v>
      </c>
      <c r="AB59" t="str">
        <f>B2B!D56</f>
        <v>J1</v>
      </c>
      <c r="AC59" t="str">
        <f>B2B!E56</f>
        <v>54</v>
      </c>
      <c r="AD59" t="str">
        <f t="shared" si="4"/>
        <v>J1-54</v>
      </c>
      <c r="AE59" t="e">
        <f t="shared" si="5"/>
        <v>#N/A</v>
      </c>
      <c r="AF59" t="str">
        <f t="shared" si="6"/>
        <v>--</v>
      </c>
      <c r="AG59" t="e">
        <f t="shared" si="7"/>
        <v>#N/A</v>
      </c>
      <c r="AH59" t="str">
        <f>IF(IFERROR(IF(IF(AF59="--",INDEX(D:D,MATCH(AE59,INDEX(B:B,MATCH(AE59,B:B,)+1):B10573,)+MATCH(AE59,B:B,)))=D59,VLOOKUP(AE59,B:D,3,0),IF(AF59="--",INDEX(D:D,MATCH(AE59,INDEX(B:B,MATCH(AE59,B:B,)+1):B10573,)+MATCH(AE59,B:B,)),"---")),"---")=AD59,"---",IFERROR(IF(IF(AF59="--",INDEX(D:D,MATCH(AE59,INDEX(B:B,MATCH(AE59,B:B,)+1):B10573,)+MATCH(AE59,B:B,)))=AD59,VLOOKUP(AE59,B:D,3,0),IF(AF59="--",INDEX(D:D,MATCH(AE59,INDEX(B:B,MATCH(AE59,B:B,)+1):B10573,)+MATCH(AE59,B:B,)),"---")),"---"))</f>
        <v>---</v>
      </c>
      <c r="AI59" t="str">
        <f t="shared" si="8"/>
        <v>--</v>
      </c>
      <c r="AJ59" t="str">
        <f>IF(COUNTIF(CALC_CONN_TEI0181_REV01!F:F,IF(AH59&lt;&gt;"---",VLOOKUP(AD59,CALC_CONN_TEI0181_REV01!F:M,8,0),IF(IFERROR(IF(AD59=AH59,AI59,AH59),"---")="---","---",IF(COUNTIF(CALC_CONN_TEI0181_REV01!F:F,IFERROR(IF(AD59=AH59,AI59,AH59),"---"))&gt;0,"---",IFERROR(IF(AD59=AH59,AI59,AH59),"---")))))=1,IF(AH59&lt;&gt;"---",VLOOKUP(AD59,CALC_CONN_TEI0181_REV01!F:M,8,0),IF(IFERROR(IF(AD59=AH59,AI59,AH59),"---")="---","---",IF(COUNTIF(CALC_CONN_TEI0181_REV01!F:F,IFERROR(IF(AD59=AH59,AI59,AH59),"---"))&gt;0,"---",IFERROR(IF(AD59=AH59,AI59,AH59),"---")))),"---")</f>
        <v>---</v>
      </c>
      <c r="AK59" t="str">
        <f>IF(COUNTIF(CALC_CONN_TEI0181_REV01!F:F,IF(AH59&lt;&gt;"---",VLOOKUP(AD59,CALC_CONN_TEI0181_REV01!F:M,8,0),IF(IFERROR(IF(AD59=AH59,AI59,AH59),"---")="---","---",IF(COUNTIF(CALC_CONN_TEI0181_REV01!F:F,IFERROR(IF(AD59=AH59,AI59,AH59),"---"))&gt;0,"---",IFERROR(IF(AD59=AH59,AI59,AH59),"---")))))=0,IF(AH59&lt;&gt;"---",VLOOKUP(AD59,CALC_CONN_TEI0181_REV01!F:M,8,0),IF(IFERROR(IF(AD59=AH59,AI59,AH59),"---")="---","---",IF(COUNTIF(CALC_CONN_TEI0181_REV01!F:F,IFERROR(IF(AD59=AH59,AI59,AH59),"---"))&gt;0,"---",IFERROR(IF(AD59=AH59,AI59,AH59),"---")))),"---")</f>
        <v>---</v>
      </c>
    </row>
    <row r="60" spans="1:37" x14ac:dyDescent="0.25">
      <c r="A60" t="str">
        <f t="shared" si="0"/>
        <v>J3-28</v>
      </c>
      <c r="B60" t="str">
        <f t="shared" si="1"/>
        <v>A2_N</v>
      </c>
      <c r="C60" t="str">
        <f t="shared" si="2"/>
        <v>J3-A2_N</v>
      </c>
      <c r="D60" t="str">
        <f t="shared" si="3"/>
        <v>J3-28</v>
      </c>
      <c r="E60" t="s">
        <v>270</v>
      </c>
      <c r="F60">
        <v>28</v>
      </c>
      <c r="G60" t="s">
        <v>302</v>
      </c>
      <c r="L60" t="s">
        <v>320</v>
      </c>
      <c r="M60" t="s">
        <v>286</v>
      </c>
      <c r="N60">
        <v>6.3459000000000003</v>
      </c>
      <c r="AB60" t="str">
        <f>B2B!D57</f>
        <v>J1</v>
      </c>
      <c r="AC60" t="str">
        <f>B2B!E57</f>
        <v>55</v>
      </c>
      <c r="AD60" t="str">
        <f t="shared" si="4"/>
        <v>J1-55</v>
      </c>
      <c r="AE60" t="e">
        <f t="shared" si="5"/>
        <v>#N/A</v>
      </c>
      <c r="AF60" t="str">
        <f t="shared" si="6"/>
        <v>--</v>
      </c>
      <c r="AG60" t="e">
        <f t="shared" si="7"/>
        <v>#N/A</v>
      </c>
      <c r="AH60" t="str">
        <f>IF(IFERROR(IF(IF(AF60="--",INDEX(D:D,MATCH(AE60,INDEX(B:B,MATCH(AE60,B:B,)+1):B10574,)+MATCH(AE60,B:B,)))=D60,VLOOKUP(AE60,B:D,3,0),IF(AF60="--",INDEX(D:D,MATCH(AE60,INDEX(B:B,MATCH(AE60,B:B,)+1):B10574,)+MATCH(AE60,B:B,)),"---")),"---")=AD60,"---",IFERROR(IF(IF(AF60="--",INDEX(D:D,MATCH(AE60,INDEX(B:B,MATCH(AE60,B:B,)+1):B10574,)+MATCH(AE60,B:B,)))=AD60,VLOOKUP(AE60,B:D,3,0),IF(AF60="--",INDEX(D:D,MATCH(AE60,INDEX(B:B,MATCH(AE60,B:B,)+1):B10574,)+MATCH(AE60,B:B,)),"---")),"---"))</f>
        <v>---</v>
      </c>
      <c r="AI60" t="str">
        <f t="shared" si="8"/>
        <v>--</v>
      </c>
      <c r="AJ60" t="str">
        <f>IF(COUNTIF(CALC_CONN_TEI0181_REV01!F:F,IF(AH60&lt;&gt;"---",VLOOKUP(AD60,CALC_CONN_TEI0181_REV01!F:M,8,0),IF(IFERROR(IF(AD60=AH60,AI60,AH60),"---")="---","---",IF(COUNTIF(CALC_CONN_TEI0181_REV01!F:F,IFERROR(IF(AD60=AH60,AI60,AH60),"---"))&gt;0,"---",IFERROR(IF(AD60=AH60,AI60,AH60),"---")))))=1,IF(AH60&lt;&gt;"---",VLOOKUP(AD60,CALC_CONN_TEI0181_REV01!F:M,8,0),IF(IFERROR(IF(AD60=AH60,AI60,AH60),"---")="---","---",IF(COUNTIF(CALC_CONN_TEI0181_REV01!F:F,IFERROR(IF(AD60=AH60,AI60,AH60),"---"))&gt;0,"---",IFERROR(IF(AD60=AH60,AI60,AH60),"---")))),"---")</f>
        <v>---</v>
      </c>
      <c r="AK60" t="str">
        <f>IF(COUNTIF(CALC_CONN_TEI0181_REV01!F:F,IF(AH60&lt;&gt;"---",VLOOKUP(AD60,CALC_CONN_TEI0181_REV01!F:M,8,0),IF(IFERROR(IF(AD60=AH60,AI60,AH60),"---")="---","---",IF(COUNTIF(CALC_CONN_TEI0181_REV01!F:F,IFERROR(IF(AD60=AH60,AI60,AH60),"---"))&gt;0,"---",IFERROR(IF(AD60=AH60,AI60,AH60),"---")))))=0,IF(AH60&lt;&gt;"---",VLOOKUP(AD60,CALC_CONN_TEI0181_REV01!F:M,8,0),IF(IFERROR(IF(AD60=AH60,AI60,AH60),"---")="---","---",IF(COUNTIF(CALC_CONN_TEI0181_REV01!F:F,IFERROR(IF(AD60=AH60,AI60,AH60),"---"))&gt;0,"---",IFERROR(IF(AD60=AH60,AI60,AH60),"---")))),"---")</f>
        <v>---</v>
      </c>
    </row>
    <row r="61" spans="1:37" x14ac:dyDescent="0.25">
      <c r="A61" t="str">
        <f t="shared" si="0"/>
        <v>J3-29</v>
      </c>
      <c r="B61" t="str">
        <f t="shared" si="1"/>
        <v>B2_N</v>
      </c>
      <c r="C61" t="str">
        <f t="shared" si="2"/>
        <v>J3-B2_N</v>
      </c>
      <c r="D61" t="str">
        <f t="shared" si="3"/>
        <v>J3-29</v>
      </c>
      <c r="E61" t="s">
        <v>270</v>
      </c>
      <c r="F61">
        <v>29</v>
      </c>
      <c r="G61" t="s">
        <v>345</v>
      </c>
      <c r="L61" t="s">
        <v>364</v>
      </c>
      <c r="M61" t="s">
        <v>286</v>
      </c>
      <c r="N61">
        <v>1.98</v>
      </c>
      <c r="AB61" t="str">
        <f>B2B!D58</f>
        <v>J1</v>
      </c>
      <c r="AC61" t="str">
        <f>B2B!E58</f>
        <v>56</v>
      </c>
      <c r="AD61" t="str">
        <f t="shared" si="4"/>
        <v>J1-56</v>
      </c>
      <c r="AE61" t="e">
        <f t="shared" si="5"/>
        <v>#N/A</v>
      </c>
      <c r="AF61" t="str">
        <f t="shared" si="6"/>
        <v>--</v>
      </c>
      <c r="AG61" t="e">
        <f t="shared" si="7"/>
        <v>#N/A</v>
      </c>
      <c r="AH61" t="str">
        <f>IF(IFERROR(IF(IF(AF61="--",INDEX(D:D,MATCH(AE61,INDEX(B:B,MATCH(AE61,B:B,)+1):B10575,)+MATCH(AE61,B:B,)))=D61,VLOOKUP(AE61,B:D,3,0),IF(AF61="--",INDEX(D:D,MATCH(AE61,INDEX(B:B,MATCH(AE61,B:B,)+1):B10575,)+MATCH(AE61,B:B,)),"---")),"---")=AD61,"---",IFERROR(IF(IF(AF61="--",INDEX(D:D,MATCH(AE61,INDEX(B:B,MATCH(AE61,B:B,)+1):B10575,)+MATCH(AE61,B:B,)))=AD61,VLOOKUP(AE61,B:D,3,0),IF(AF61="--",INDEX(D:D,MATCH(AE61,INDEX(B:B,MATCH(AE61,B:B,)+1):B10575,)+MATCH(AE61,B:B,)),"---")),"---"))</f>
        <v>---</v>
      </c>
      <c r="AI61" t="str">
        <f t="shared" si="8"/>
        <v>--</v>
      </c>
      <c r="AJ61" t="str">
        <f>IF(COUNTIF(CALC_CONN_TEI0181_REV01!F:F,IF(AH61&lt;&gt;"---",VLOOKUP(AD61,CALC_CONN_TEI0181_REV01!F:M,8,0),IF(IFERROR(IF(AD61=AH61,AI61,AH61),"---")="---","---",IF(COUNTIF(CALC_CONN_TEI0181_REV01!F:F,IFERROR(IF(AD61=AH61,AI61,AH61),"---"))&gt;0,"---",IFERROR(IF(AD61=AH61,AI61,AH61),"---")))))=1,IF(AH61&lt;&gt;"---",VLOOKUP(AD61,CALC_CONN_TEI0181_REV01!F:M,8,0),IF(IFERROR(IF(AD61=AH61,AI61,AH61),"---")="---","---",IF(COUNTIF(CALC_CONN_TEI0181_REV01!F:F,IFERROR(IF(AD61=AH61,AI61,AH61),"---"))&gt;0,"---",IFERROR(IF(AD61=AH61,AI61,AH61),"---")))),"---")</f>
        <v>---</v>
      </c>
      <c r="AK61" t="str">
        <f>IF(COUNTIF(CALC_CONN_TEI0181_REV01!F:F,IF(AH61&lt;&gt;"---",VLOOKUP(AD61,CALC_CONN_TEI0181_REV01!F:M,8,0),IF(IFERROR(IF(AD61=AH61,AI61,AH61),"---")="---","---",IF(COUNTIF(CALC_CONN_TEI0181_REV01!F:F,IFERROR(IF(AD61=AH61,AI61,AH61),"---"))&gt;0,"---",IFERROR(IF(AD61=AH61,AI61,AH61),"---")))))=0,IF(AH61&lt;&gt;"---",VLOOKUP(AD61,CALC_CONN_TEI0181_REV01!F:M,8,0),IF(IFERROR(IF(AD61=AH61,AI61,AH61),"---")="---","---",IF(COUNTIF(CALC_CONN_TEI0181_REV01!F:F,IFERROR(IF(AD61=AH61,AI61,AH61),"---"))&gt;0,"---",IFERROR(IF(AD61=AH61,AI61,AH61),"---")))),"---")</f>
        <v>---</v>
      </c>
    </row>
    <row r="62" spans="1:37" x14ac:dyDescent="0.25">
      <c r="A62" t="str">
        <f t="shared" si="0"/>
        <v>J3-30</v>
      </c>
      <c r="B62" t="str">
        <f t="shared" si="1"/>
        <v>GND</v>
      </c>
      <c r="C62" t="str">
        <f t="shared" si="2"/>
        <v>J3-GND</v>
      </c>
      <c r="D62" t="str">
        <f t="shared" si="3"/>
        <v>J3-30</v>
      </c>
      <c r="E62" t="s">
        <v>270</v>
      </c>
      <c r="F62">
        <v>30</v>
      </c>
      <c r="G62" t="s">
        <v>325</v>
      </c>
      <c r="L62" t="s">
        <v>321</v>
      </c>
      <c r="M62" t="s">
        <v>286</v>
      </c>
      <c r="N62">
        <v>8.3609000000000009</v>
      </c>
      <c r="AB62" t="str">
        <f>B2B!D59</f>
        <v>J1</v>
      </c>
      <c r="AC62" t="str">
        <f>B2B!E59</f>
        <v>57</v>
      </c>
      <c r="AD62" t="str">
        <f t="shared" si="4"/>
        <v>J1-57</v>
      </c>
      <c r="AE62" t="e">
        <f t="shared" si="5"/>
        <v>#N/A</v>
      </c>
      <c r="AF62" t="str">
        <f t="shared" si="6"/>
        <v>--</v>
      </c>
      <c r="AG62" t="e">
        <f t="shared" si="7"/>
        <v>#N/A</v>
      </c>
      <c r="AH62" t="str">
        <f>IF(IFERROR(IF(IF(AF62="--",INDEX(D:D,MATCH(AE62,INDEX(B:B,MATCH(AE62,B:B,)+1):B10576,)+MATCH(AE62,B:B,)))=D62,VLOOKUP(AE62,B:D,3,0),IF(AF62="--",INDEX(D:D,MATCH(AE62,INDEX(B:B,MATCH(AE62,B:B,)+1):B10576,)+MATCH(AE62,B:B,)),"---")),"---")=AD62,"---",IFERROR(IF(IF(AF62="--",INDEX(D:D,MATCH(AE62,INDEX(B:B,MATCH(AE62,B:B,)+1):B10576,)+MATCH(AE62,B:B,)))=AD62,VLOOKUP(AE62,B:D,3,0),IF(AF62="--",INDEX(D:D,MATCH(AE62,INDEX(B:B,MATCH(AE62,B:B,)+1):B10576,)+MATCH(AE62,B:B,)),"---")),"---"))</f>
        <v>---</v>
      </c>
      <c r="AI62" t="str">
        <f t="shared" si="8"/>
        <v>--</v>
      </c>
      <c r="AJ62" t="str">
        <f>IF(COUNTIF(CALC_CONN_TEI0181_REV01!F:F,IF(AH62&lt;&gt;"---",VLOOKUP(AD62,CALC_CONN_TEI0181_REV01!F:M,8,0),IF(IFERROR(IF(AD62=AH62,AI62,AH62),"---")="---","---",IF(COUNTIF(CALC_CONN_TEI0181_REV01!F:F,IFERROR(IF(AD62=AH62,AI62,AH62),"---"))&gt;0,"---",IFERROR(IF(AD62=AH62,AI62,AH62),"---")))))=1,IF(AH62&lt;&gt;"---",VLOOKUP(AD62,CALC_CONN_TEI0181_REV01!F:M,8,0),IF(IFERROR(IF(AD62=AH62,AI62,AH62),"---")="---","---",IF(COUNTIF(CALC_CONN_TEI0181_REV01!F:F,IFERROR(IF(AD62=AH62,AI62,AH62),"---"))&gt;0,"---",IFERROR(IF(AD62=AH62,AI62,AH62),"---")))),"---")</f>
        <v>---</v>
      </c>
      <c r="AK62" t="str">
        <f>IF(COUNTIF(CALC_CONN_TEI0181_REV01!F:F,IF(AH62&lt;&gt;"---",VLOOKUP(AD62,CALC_CONN_TEI0181_REV01!F:M,8,0),IF(IFERROR(IF(AD62=AH62,AI62,AH62),"---")="---","---",IF(COUNTIF(CALC_CONN_TEI0181_REV01!F:F,IFERROR(IF(AD62=AH62,AI62,AH62),"---"))&gt;0,"---",IFERROR(IF(AD62=AH62,AI62,AH62),"---")))))=0,IF(AH62&lt;&gt;"---",VLOOKUP(AD62,CALC_CONN_TEI0181_REV01!F:M,8,0),IF(IFERROR(IF(AD62=AH62,AI62,AH62),"---")="---","---",IF(COUNTIF(CALC_CONN_TEI0181_REV01!F:F,IFERROR(IF(AD62=AH62,AI62,AH62),"---"))&gt;0,"---",IFERROR(IF(AD62=AH62,AI62,AH62),"---")))),"---")</f>
        <v>---</v>
      </c>
    </row>
    <row r="63" spans="1:37" x14ac:dyDescent="0.25">
      <c r="A63" t="str">
        <f t="shared" si="0"/>
        <v>J3-31</v>
      </c>
      <c r="B63" t="str">
        <f t="shared" si="1"/>
        <v>GND</v>
      </c>
      <c r="C63" t="str">
        <f t="shared" si="2"/>
        <v>J3-GND</v>
      </c>
      <c r="D63" t="str">
        <f t="shared" si="3"/>
        <v>J3-31</v>
      </c>
      <c r="E63" t="s">
        <v>270</v>
      </c>
      <c r="F63">
        <v>31</v>
      </c>
      <c r="G63" t="s">
        <v>325</v>
      </c>
      <c r="L63" t="s">
        <v>365</v>
      </c>
      <c r="M63" t="s">
        <v>286</v>
      </c>
      <c r="N63">
        <v>1.98</v>
      </c>
      <c r="AB63" t="str">
        <f>B2B!D60</f>
        <v>J1</v>
      </c>
      <c r="AC63" t="str">
        <f>B2B!E60</f>
        <v>58</v>
      </c>
      <c r="AD63" t="str">
        <f t="shared" si="4"/>
        <v>J1-58</v>
      </c>
      <c r="AE63" t="e">
        <f t="shared" si="5"/>
        <v>#N/A</v>
      </c>
      <c r="AF63" t="str">
        <f t="shared" si="6"/>
        <v>--</v>
      </c>
      <c r="AG63" t="e">
        <f t="shared" si="7"/>
        <v>#N/A</v>
      </c>
      <c r="AH63" t="str">
        <f>IF(IFERROR(IF(IF(AF63="--",INDEX(D:D,MATCH(AE63,INDEX(B:B,MATCH(AE63,B:B,)+1):B10577,)+MATCH(AE63,B:B,)))=D63,VLOOKUP(AE63,B:D,3,0),IF(AF63="--",INDEX(D:D,MATCH(AE63,INDEX(B:B,MATCH(AE63,B:B,)+1):B10577,)+MATCH(AE63,B:B,)),"---")),"---")=AD63,"---",IFERROR(IF(IF(AF63="--",INDEX(D:D,MATCH(AE63,INDEX(B:B,MATCH(AE63,B:B,)+1):B10577,)+MATCH(AE63,B:B,)))=AD63,VLOOKUP(AE63,B:D,3,0),IF(AF63="--",INDEX(D:D,MATCH(AE63,INDEX(B:B,MATCH(AE63,B:B,)+1):B10577,)+MATCH(AE63,B:B,)),"---")),"---"))</f>
        <v>---</v>
      </c>
      <c r="AI63" t="str">
        <f t="shared" si="8"/>
        <v>--</v>
      </c>
      <c r="AJ63" t="str">
        <f>IF(COUNTIF(CALC_CONN_TEI0181_REV01!F:F,IF(AH63&lt;&gt;"---",VLOOKUP(AD63,CALC_CONN_TEI0181_REV01!F:M,8,0),IF(IFERROR(IF(AD63=AH63,AI63,AH63),"---")="---","---",IF(COUNTIF(CALC_CONN_TEI0181_REV01!F:F,IFERROR(IF(AD63=AH63,AI63,AH63),"---"))&gt;0,"---",IFERROR(IF(AD63=AH63,AI63,AH63),"---")))))=1,IF(AH63&lt;&gt;"---",VLOOKUP(AD63,CALC_CONN_TEI0181_REV01!F:M,8,0),IF(IFERROR(IF(AD63=AH63,AI63,AH63),"---")="---","---",IF(COUNTIF(CALC_CONN_TEI0181_REV01!F:F,IFERROR(IF(AD63=AH63,AI63,AH63),"---"))&gt;0,"---",IFERROR(IF(AD63=AH63,AI63,AH63),"---")))),"---")</f>
        <v>---</v>
      </c>
      <c r="AK63" t="str">
        <f>IF(COUNTIF(CALC_CONN_TEI0181_REV01!F:F,IF(AH63&lt;&gt;"---",VLOOKUP(AD63,CALC_CONN_TEI0181_REV01!F:M,8,0),IF(IFERROR(IF(AD63=AH63,AI63,AH63),"---")="---","---",IF(COUNTIF(CALC_CONN_TEI0181_REV01!F:F,IFERROR(IF(AD63=AH63,AI63,AH63),"---"))&gt;0,"---",IFERROR(IF(AD63=AH63,AI63,AH63),"---")))))=0,IF(AH63&lt;&gt;"---",VLOOKUP(AD63,CALC_CONN_TEI0181_REV01!F:M,8,0),IF(IFERROR(IF(AD63=AH63,AI63,AH63),"---")="---","---",IF(COUNTIF(CALC_CONN_TEI0181_REV01!F:F,IFERROR(IF(AD63=AH63,AI63,AH63),"---"))&gt;0,"---",IFERROR(IF(AD63=AH63,AI63,AH63),"---")))),"---")</f>
        <v>---</v>
      </c>
    </row>
    <row r="64" spans="1:37" x14ac:dyDescent="0.25">
      <c r="A64" t="str">
        <f t="shared" si="0"/>
        <v>J3-32</v>
      </c>
      <c r="B64" t="str">
        <f t="shared" si="1"/>
        <v>A3_P</v>
      </c>
      <c r="C64" t="str">
        <f t="shared" si="2"/>
        <v>J3-A3_P</v>
      </c>
      <c r="D64" t="str">
        <f t="shared" si="3"/>
        <v>J3-32</v>
      </c>
      <c r="E64" t="s">
        <v>270</v>
      </c>
      <c r="F64">
        <v>32</v>
      </c>
      <c r="G64" t="s">
        <v>308</v>
      </c>
      <c r="L64" t="s">
        <v>322</v>
      </c>
      <c r="M64" t="s">
        <v>286</v>
      </c>
      <c r="N64">
        <v>8.9533000000000005</v>
      </c>
      <c r="AB64" t="str">
        <f>B2B!D61</f>
        <v>J1</v>
      </c>
      <c r="AC64" t="str">
        <f>B2B!E61</f>
        <v>59</v>
      </c>
      <c r="AD64" t="str">
        <f t="shared" si="4"/>
        <v>J1-59</v>
      </c>
      <c r="AE64" t="e">
        <f t="shared" si="5"/>
        <v>#N/A</v>
      </c>
      <c r="AF64" t="str">
        <f t="shared" si="6"/>
        <v>--</v>
      </c>
      <c r="AG64" t="e">
        <f t="shared" si="7"/>
        <v>#N/A</v>
      </c>
      <c r="AH64" t="str">
        <f>IF(IFERROR(IF(IF(AF64="--",INDEX(D:D,MATCH(AE64,INDEX(B:B,MATCH(AE64,B:B,)+1):B10578,)+MATCH(AE64,B:B,)))=D64,VLOOKUP(AE64,B:D,3,0),IF(AF64="--",INDEX(D:D,MATCH(AE64,INDEX(B:B,MATCH(AE64,B:B,)+1):B10578,)+MATCH(AE64,B:B,)),"---")),"---")=AD64,"---",IFERROR(IF(IF(AF64="--",INDEX(D:D,MATCH(AE64,INDEX(B:B,MATCH(AE64,B:B,)+1):B10578,)+MATCH(AE64,B:B,)))=AD64,VLOOKUP(AE64,B:D,3,0),IF(AF64="--",INDEX(D:D,MATCH(AE64,INDEX(B:B,MATCH(AE64,B:B,)+1):B10578,)+MATCH(AE64,B:B,)),"---")),"---"))</f>
        <v>---</v>
      </c>
      <c r="AI64" t="str">
        <f t="shared" si="8"/>
        <v>--</v>
      </c>
      <c r="AJ64" t="str">
        <f>IF(COUNTIF(CALC_CONN_TEI0181_REV01!F:F,IF(AH64&lt;&gt;"---",VLOOKUP(AD64,CALC_CONN_TEI0181_REV01!F:M,8,0),IF(IFERROR(IF(AD64=AH64,AI64,AH64),"---")="---","---",IF(COUNTIF(CALC_CONN_TEI0181_REV01!F:F,IFERROR(IF(AD64=AH64,AI64,AH64),"---"))&gt;0,"---",IFERROR(IF(AD64=AH64,AI64,AH64),"---")))))=1,IF(AH64&lt;&gt;"---",VLOOKUP(AD64,CALC_CONN_TEI0181_REV01!F:M,8,0),IF(IFERROR(IF(AD64=AH64,AI64,AH64),"---")="---","---",IF(COUNTIF(CALC_CONN_TEI0181_REV01!F:F,IFERROR(IF(AD64=AH64,AI64,AH64),"---"))&gt;0,"---",IFERROR(IF(AD64=AH64,AI64,AH64),"---")))),"---")</f>
        <v>---</v>
      </c>
      <c r="AK64" t="str">
        <f>IF(COUNTIF(CALC_CONN_TEI0181_REV01!F:F,IF(AH64&lt;&gt;"---",VLOOKUP(AD64,CALC_CONN_TEI0181_REV01!F:M,8,0),IF(IFERROR(IF(AD64=AH64,AI64,AH64),"---")="---","---",IF(COUNTIF(CALC_CONN_TEI0181_REV01!F:F,IFERROR(IF(AD64=AH64,AI64,AH64),"---"))&gt;0,"---",IFERROR(IF(AD64=AH64,AI64,AH64),"---")))))=0,IF(AH64&lt;&gt;"---",VLOOKUP(AD64,CALC_CONN_TEI0181_REV01!F:M,8,0),IF(IFERROR(IF(AD64=AH64,AI64,AH64),"---")="---","---",IF(COUNTIF(CALC_CONN_TEI0181_REV01!F:F,IFERROR(IF(AD64=AH64,AI64,AH64),"---"))&gt;0,"---",IFERROR(IF(AD64=AH64,AI64,AH64),"---")))),"---")</f>
        <v>---</v>
      </c>
    </row>
    <row r="65" spans="1:37" x14ac:dyDescent="0.25">
      <c r="A65" t="str">
        <f t="shared" si="0"/>
        <v>J3-33</v>
      </c>
      <c r="B65" t="str">
        <f t="shared" si="1"/>
        <v>B3_P</v>
      </c>
      <c r="C65" t="str">
        <f t="shared" si="2"/>
        <v>J3-B3_P</v>
      </c>
      <c r="D65" t="str">
        <f t="shared" si="3"/>
        <v>J3-33</v>
      </c>
      <c r="E65" t="s">
        <v>270</v>
      </c>
      <c r="F65">
        <v>33</v>
      </c>
      <c r="G65" t="s">
        <v>350</v>
      </c>
      <c r="L65" t="s">
        <v>323</v>
      </c>
      <c r="M65" t="s">
        <v>286</v>
      </c>
      <c r="N65">
        <v>10.4133</v>
      </c>
      <c r="AB65" t="str">
        <f>B2B!D62</f>
        <v>J1</v>
      </c>
      <c r="AC65" t="str">
        <f>B2B!E62</f>
        <v>60</v>
      </c>
      <c r="AD65" t="str">
        <f t="shared" si="4"/>
        <v>J1-60</v>
      </c>
      <c r="AE65" t="e">
        <f t="shared" si="5"/>
        <v>#N/A</v>
      </c>
      <c r="AF65" t="str">
        <f t="shared" si="6"/>
        <v>--</v>
      </c>
      <c r="AG65" t="e">
        <f t="shared" si="7"/>
        <v>#N/A</v>
      </c>
      <c r="AH65" t="str">
        <f>IF(IFERROR(IF(IF(AF65="--",INDEX(D:D,MATCH(AE65,INDEX(B:B,MATCH(AE65,B:B,)+1):B10579,)+MATCH(AE65,B:B,)))=D65,VLOOKUP(AE65,B:D,3,0),IF(AF65="--",INDEX(D:D,MATCH(AE65,INDEX(B:B,MATCH(AE65,B:B,)+1):B10579,)+MATCH(AE65,B:B,)),"---")),"---")=AD65,"---",IFERROR(IF(IF(AF65="--",INDEX(D:D,MATCH(AE65,INDEX(B:B,MATCH(AE65,B:B,)+1):B10579,)+MATCH(AE65,B:B,)))=AD65,VLOOKUP(AE65,B:D,3,0),IF(AF65="--",INDEX(D:D,MATCH(AE65,INDEX(B:B,MATCH(AE65,B:B,)+1):B10579,)+MATCH(AE65,B:B,)),"---")),"---"))</f>
        <v>---</v>
      </c>
      <c r="AI65" t="str">
        <f t="shared" si="8"/>
        <v>--</v>
      </c>
      <c r="AJ65" t="str">
        <f>IF(COUNTIF(CALC_CONN_TEI0181_REV01!F:F,IF(AH65&lt;&gt;"---",VLOOKUP(AD65,CALC_CONN_TEI0181_REV01!F:M,8,0),IF(IFERROR(IF(AD65=AH65,AI65,AH65),"---")="---","---",IF(COUNTIF(CALC_CONN_TEI0181_REV01!F:F,IFERROR(IF(AD65=AH65,AI65,AH65),"---"))&gt;0,"---",IFERROR(IF(AD65=AH65,AI65,AH65),"---")))))=1,IF(AH65&lt;&gt;"---",VLOOKUP(AD65,CALC_CONN_TEI0181_REV01!F:M,8,0),IF(IFERROR(IF(AD65=AH65,AI65,AH65),"---")="---","---",IF(COUNTIF(CALC_CONN_TEI0181_REV01!F:F,IFERROR(IF(AD65=AH65,AI65,AH65),"---"))&gt;0,"---",IFERROR(IF(AD65=AH65,AI65,AH65),"---")))),"---")</f>
        <v>---</v>
      </c>
      <c r="AK65" t="str">
        <f>IF(COUNTIF(CALC_CONN_TEI0181_REV01!F:F,IF(AH65&lt;&gt;"---",VLOOKUP(AD65,CALC_CONN_TEI0181_REV01!F:M,8,0),IF(IFERROR(IF(AD65=AH65,AI65,AH65),"---")="---","---",IF(COUNTIF(CALC_CONN_TEI0181_REV01!F:F,IFERROR(IF(AD65=AH65,AI65,AH65),"---"))&gt;0,"---",IFERROR(IF(AD65=AH65,AI65,AH65),"---")))))=0,IF(AH65&lt;&gt;"---",VLOOKUP(AD65,CALC_CONN_TEI0181_REV01!F:M,8,0),IF(IFERROR(IF(AD65=AH65,AI65,AH65),"---")="---","---",IF(COUNTIF(CALC_CONN_TEI0181_REV01!F:F,IFERROR(IF(AD65=AH65,AI65,AH65),"---"))&gt;0,"---",IFERROR(IF(AD65=AH65,AI65,AH65),"---")))),"---")</f>
        <v>---</v>
      </c>
    </row>
    <row r="66" spans="1:37" x14ac:dyDescent="0.25">
      <c r="A66" t="str">
        <f t="shared" si="0"/>
        <v>J3-34</v>
      </c>
      <c r="B66" t="str">
        <f t="shared" si="1"/>
        <v>A3_N</v>
      </c>
      <c r="C66" t="str">
        <f t="shared" si="2"/>
        <v>J3-A3_N</v>
      </c>
      <c r="D66" t="str">
        <f t="shared" si="3"/>
        <v>J3-34</v>
      </c>
      <c r="E66" t="s">
        <v>270</v>
      </c>
      <c r="F66">
        <v>34</v>
      </c>
      <c r="G66" t="s">
        <v>306</v>
      </c>
      <c r="L66" t="s">
        <v>305</v>
      </c>
      <c r="M66" t="s">
        <v>286</v>
      </c>
      <c r="N66">
        <v>18.378399999999999</v>
      </c>
      <c r="AB66" t="str">
        <f>B2B!D63</f>
        <v>J1</v>
      </c>
      <c r="AC66" t="str">
        <f>B2B!E63</f>
        <v>61</v>
      </c>
      <c r="AD66" t="str">
        <f t="shared" si="4"/>
        <v>J1-61</v>
      </c>
      <c r="AE66" t="e">
        <f t="shared" si="5"/>
        <v>#N/A</v>
      </c>
      <c r="AF66" t="str">
        <f t="shared" si="6"/>
        <v>--</v>
      </c>
      <c r="AG66" t="e">
        <f t="shared" si="7"/>
        <v>#N/A</v>
      </c>
      <c r="AH66" t="str">
        <f>IF(IFERROR(IF(IF(AF66="--",INDEX(D:D,MATCH(AE66,INDEX(B:B,MATCH(AE66,B:B,)+1):B10580,)+MATCH(AE66,B:B,)))=D66,VLOOKUP(AE66,B:D,3,0),IF(AF66="--",INDEX(D:D,MATCH(AE66,INDEX(B:B,MATCH(AE66,B:B,)+1):B10580,)+MATCH(AE66,B:B,)),"---")),"---")=AD66,"---",IFERROR(IF(IF(AF66="--",INDEX(D:D,MATCH(AE66,INDEX(B:B,MATCH(AE66,B:B,)+1):B10580,)+MATCH(AE66,B:B,)))=AD66,VLOOKUP(AE66,B:D,3,0),IF(AF66="--",INDEX(D:D,MATCH(AE66,INDEX(B:B,MATCH(AE66,B:B,)+1):B10580,)+MATCH(AE66,B:B,)),"---")),"---"))</f>
        <v>---</v>
      </c>
      <c r="AI66" t="str">
        <f t="shared" si="8"/>
        <v>--</v>
      </c>
      <c r="AJ66" t="str">
        <f>IF(COUNTIF(CALC_CONN_TEI0181_REV01!F:F,IF(AH66&lt;&gt;"---",VLOOKUP(AD66,CALC_CONN_TEI0181_REV01!F:M,8,0),IF(IFERROR(IF(AD66=AH66,AI66,AH66),"---")="---","---",IF(COUNTIF(CALC_CONN_TEI0181_REV01!F:F,IFERROR(IF(AD66=AH66,AI66,AH66),"---"))&gt;0,"---",IFERROR(IF(AD66=AH66,AI66,AH66),"---")))))=1,IF(AH66&lt;&gt;"---",VLOOKUP(AD66,CALC_CONN_TEI0181_REV01!F:M,8,0),IF(IFERROR(IF(AD66=AH66,AI66,AH66),"---")="---","---",IF(COUNTIF(CALC_CONN_TEI0181_REV01!F:F,IFERROR(IF(AD66=AH66,AI66,AH66),"---"))&gt;0,"---",IFERROR(IF(AD66=AH66,AI66,AH66),"---")))),"---")</f>
        <v>---</v>
      </c>
      <c r="AK66" t="str">
        <f>IF(COUNTIF(CALC_CONN_TEI0181_REV01!F:F,IF(AH66&lt;&gt;"---",VLOOKUP(AD66,CALC_CONN_TEI0181_REV01!F:M,8,0),IF(IFERROR(IF(AD66=AH66,AI66,AH66),"---")="---","---",IF(COUNTIF(CALC_CONN_TEI0181_REV01!F:F,IFERROR(IF(AD66=AH66,AI66,AH66),"---"))&gt;0,"---",IFERROR(IF(AD66=AH66,AI66,AH66),"---")))))=0,IF(AH66&lt;&gt;"---",VLOOKUP(AD66,CALC_CONN_TEI0181_REV01!F:M,8,0),IF(IFERROR(IF(AD66=AH66,AI66,AH66),"---")="---","---",IF(COUNTIF(CALC_CONN_TEI0181_REV01!F:F,IFERROR(IF(AD66=AH66,AI66,AH66),"---"))&gt;0,"---",IFERROR(IF(AD66=AH66,AI66,AH66),"---")))),"---")</f>
        <v>---</v>
      </c>
    </row>
    <row r="67" spans="1:37" x14ac:dyDescent="0.25">
      <c r="A67" t="str">
        <f t="shared" si="0"/>
        <v>J3-35</v>
      </c>
      <c r="B67" t="str">
        <f t="shared" si="1"/>
        <v>B3_N</v>
      </c>
      <c r="C67" t="str">
        <f t="shared" si="2"/>
        <v>J3-B3_N</v>
      </c>
      <c r="D67" t="str">
        <f t="shared" si="3"/>
        <v>J3-35</v>
      </c>
      <c r="E67" t="s">
        <v>270</v>
      </c>
      <c r="F67">
        <v>35</v>
      </c>
      <c r="G67" t="s">
        <v>348</v>
      </c>
      <c r="L67" t="s">
        <v>307</v>
      </c>
      <c r="M67" t="s">
        <v>286</v>
      </c>
      <c r="N67">
        <v>21.4251</v>
      </c>
      <c r="AB67" t="str">
        <f>B2B!D64</f>
        <v>J1</v>
      </c>
      <c r="AC67" t="str">
        <f>B2B!E64</f>
        <v>62</v>
      </c>
      <c r="AD67" t="str">
        <f t="shared" si="4"/>
        <v>J1-62</v>
      </c>
      <c r="AE67" t="e">
        <f t="shared" si="5"/>
        <v>#N/A</v>
      </c>
      <c r="AF67" t="str">
        <f t="shared" si="6"/>
        <v>--</v>
      </c>
      <c r="AG67" t="e">
        <f t="shared" si="7"/>
        <v>#N/A</v>
      </c>
      <c r="AH67" t="str">
        <f>IF(IFERROR(IF(IF(AF67="--",INDEX(D:D,MATCH(AE67,INDEX(B:B,MATCH(AE67,B:B,)+1):B10581,)+MATCH(AE67,B:B,)))=D67,VLOOKUP(AE67,B:D,3,0),IF(AF67="--",INDEX(D:D,MATCH(AE67,INDEX(B:B,MATCH(AE67,B:B,)+1):B10581,)+MATCH(AE67,B:B,)),"---")),"---")=AD67,"---",IFERROR(IF(IF(AF67="--",INDEX(D:D,MATCH(AE67,INDEX(B:B,MATCH(AE67,B:B,)+1):B10581,)+MATCH(AE67,B:B,)))=AD67,VLOOKUP(AE67,B:D,3,0),IF(AF67="--",INDEX(D:D,MATCH(AE67,INDEX(B:B,MATCH(AE67,B:B,)+1):B10581,)+MATCH(AE67,B:B,)),"---")),"---"))</f>
        <v>---</v>
      </c>
      <c r="AI67" t="str">
        <f t="shared" si="8"/>
        <v>--</v>
      </c>
      <c r="AJ67" t="str">
        <f>IF(COUNTIF(CALC_CONN_TEI0181_REV01!F:F,IF(AH67&lt;&gt;"---",VLOOKUP(AD67,CALC_CONN_TEI0181_REV01!F:M,8,0),IF(IFERROR(IF(AD67=AH67,AI67,AH67),"---")="---","---",IF(COUNTIF(CALC_CONN_TEI0181_REV01!F:F,IFERROR(IF(AD67=AH67,AI67,AH67),"---"))&gt;0,"---",IFERROR(IF(AD67=AH67,AI67,AH67),"---")))))=1,IF(AH67&lt;&gt;"---",VLOOKUP(AD67,CALC_CONN_TEI0181_REV01!F:M,8,0),IF(IFERROR(IF(AD67=AH67,AI67,AH67),"---")="---","---",IF(COUNTIF(CALC_CONN_TEI0181_REV01!F:F,IFERROR(IF(AD67=AH67,AI67,AH67),"---"))&gt;0,"---",IFERROR(IF(AD67=AH67,AI67,AH67),"---")))),"---")</f>
        <v>---</v>
      </c>
      <c r="AK67" t="str">
        <f>IF(COUNTIF(CALC_CONN_TEI0181_REV01!F:F,IF(AH67&lt;&gt;"---",VLOOKUP(AD67,CALC_CONN_TEI0181_REV01!F:M,8,0),IF(IFERROR(IF(AD67=AH67,AI67,AH67),"---")="---","---",IF(COUNTIF(CALC_CONN_TEI0181_REV01!F:F,IFERROR(IF(AD67=AH67,AI67,AH67),"---"))&gt;0,"---",IFERROR(IF(AD67=AH67,AI67,AH67),"---")))))=0,IF(AH67&lt;&gt;"---",VLOOKUP(AD67,CALC_CONN_TEI0181_REV01!F:M,8,0),IF(IFERROR(IF(AD67=AH67,AI67,AH67),"---")="---","---",IF(COUNTIF(CALC_CONN_TEI0181_REV01!F:F,IFERROR(IF(AD67=AH67,AI67,AH67),"---"))&gt;0,"---",IFERROR(IF(AD67=AH67,AI67,AH67),"---")))),"---")</f>
        <v>---</v>
      </c>
    </row>
    <row r="68" spans="1:37" x14ac:dyDescent="0.25">
      <c r="A68" t="str">
        <f t="shared" si="0"/>
        <v>J3-36</v>
      </c>
      <c r="B68" t="str">
        <f t="shared" si="1"/>
        <v>VADJ</v>
      </c>
      <c r="C68" t="str">
        <f t="shared" si="2"/>
        <v>J3-VADJ</v>
      </c>
      <c r="D68" t="str">
        <f t="shared" si="3"/>
        <v>J3-36</v>
      </c>
      <c r="E68" t="s">
        <v>270</v>
      </c>
      <c r="F68">
        <v>36</v>
      </c>
      <c r="G68" t="s">
        <v>366</v>
      </c>
      <c r="L68" t="s">
        <v>309</v>
      </c>
      <c r="M68" t="s">
        <v>286</v>
      </c>
      <c r="N68">
        <v>23.773399999999999</v>
      </c>
      <c r="AB68" t="str">
        <f>B2B!D65</f>
        <v>J1</v>
      </c>
      <c r="AC68" t="str">
        <f>B2B!E65</f>
        <v>63</v>
      </c>
      <c r="AD68" t="str">
        <f t="shared" si="4"/>
        <v>J1-63</v>
      </c>
      <c r="AE68" t="e">
        <f t="shared" si="5"/>
        <v>#N/A</v>
      </c>
      <c r="AF68" t="str">
        <f t="shared" si="6"/>
        <v>--</v>
      </c>
      <c r="AG68" t="e">
        <f t="shared" si="7"/>
        <v>#N/A</v>
      </c>
      <c r="AH68" t="str">
        <f>IF(IFERROR(IF(IF(AF68="--",INDEX(D:D,MATCH(AE68,INDEX(B:B,MATCH(AE68,B:B,)+1):B10582,)+MATCH(AE68,B:B,)))=D68,VLOOKUP(AE68,B:D,3,0),IF(AF68="--",INDEX(D:D,MATCH(AE68,INDEX(B:B,MATCH(AE68,B:B,)+1):B10582,)+MATCH(AE68,B:B,)),"---")),"---")=AD68,"---",IFERROR(IF(IF(AF68="--",INDEX(D:D,MATCH(AE68,INDEX(B:B,MATCH(AE68,B:B,)+1):B10582,)+MATCH(AE68,B:B,)))=AD68,VLOOKUP(AE68,B:D,3,0),IF(AF68="--",INDEX(D:D,MATCH(AE68,INDEX(B:B,MATCH(AE68,B:B,)+1):B10582,)+MATCH(AE68,B:B,)),"---")),"---"))</f>
        <v>---</v>
      </c>
      <c r="AI68" t="str">
        <f t="shared" si="8"/>
        <v>--</v>
      </c>
      <c r="AJ68" t="str">
        <f>IF(COUNTIF(CALC_CONN_TEI0181_REV01!F:F,IF(AH68&lt;&gt;"---",VLOOKUP(AD68,CALC_CONN_TEI0181_REV01!F:M,8,0),IF(IFERROR(IF(AD68=AH68,AI68,AH68),"---")="---","---",IF(COUNTIF(CALC_CONN_TEI0181_REV01!F:F,IFERROR(IF(AD68=AH68,AI68,AH68),"---"))&gt;0,"---",IFERROR(IF(AD68=AH68,AI68,AH68),"---")))))=1,IF(AH68&lt;&gt;"---",VLOOKUP(AD68,CALC_CONN_TEI0181_REV01!F:M,8,0),IF(IFERROR(IF(AD68=AH68,AI68,AH68),"---")="---","---",IF(COUNTIF(CALC_CONN_TEI0181_REV01!F:F,IFERROR(IF(AD68=AH68,AI68,AH68),"---"))&gt;0,"---",IFERROR(IF(AD68=AH68,AI68,AH68),"---")))),"---")</f>
        <v>---</v>
      </c>
      <c r="AK68" t="str">
        <f>IF(COUNTIF(CALC_CONN_TEI0181_REV01!F:F,IF(AH68&lt;&gt;"---",VLOOKUP(AD68,CALC_CONN_TEI0181_REV01!F:M,8,0),IF(IFERROR(IF(AD68=AH68,AI68,AH68),"---")="---","---",IF(COUNTIF(CALC_CONN_TEI0181_REV01!F:F,IFERROR(IF(AD68=AH68,AI68,AH68),"---"))&gt;0,"---",IFERROR(IF(AD68=AH68,AI68,AH68),"---")))))=0,IF(AH68&lt;&gt;"---",VLOOKUP(AD68,CALC_CONN_TEI0181_REV01!F:M,8,0),IF(IFERROR(IF(AD68=AH68,AI68,AH68),"---")="---","---",IF(COUNTIF(CALC_CONN_TEI0181_REV01!F:F,IFERROR(IF(AD68=AH68,AI68,AH68),"---"))&gt;0,"---",IFERROR(IF(AD68=AH68,AI68,AH68),"---")))),"---")</f>
        <v>---</v>
      </c>
    </row>
    <row r="69" spans="1:37" x14ac:dyDescent="0.25">
      <c r="A69" t="str">
        <f t="shared" si="0"/>
        <v>J3-37</v>
      </c>
      <c r="B69" t="str">
        <f t="shared" si="1"/>
        <v>GND</v>
      </c>
      <c r="C69" t="str">
        <f t="shared" si="2"/>
        <v>J3-GND</v>
      </c>
      <c r="D69" t="str">
        <f t="shared" si="3"/>
        <v>J3-37</v>
      </c>
      <c r="E69" t="s">
        <v>270</v>
      </c>
      <c r="F69">
        <v>37</v>
      </c>
      <c r="G69" t="s">
        <v>325</v>
      </c>
      <c r="L69" t="s">
        <v>311</v>
      </c>
      <c r="M69" t="s">
        <v>286</v>
      </c>
      <c r="N69">
        <v>27.512599999999999</v>
      </c>
      <c r="AB69" t="str">
        <f>B2B!D66</f>
        <v>J1</v>
      </c>
      <c r="AC69" t="str">
        <f>B2B!E66</f>
        <v>64</v>
      </c>
      <c r="AD69" t="str">
        <f t="shared" si="4"/>
        <v>J1-64</v>
      </c>
      <c r="AE69" t="e">
        <f t="shared" si="5"/>
        <v>#N/A</v>
      </c>
      <c r="AF69" t="str">
        <f t="shared" si="6"/>
        <v>--</v>
      </c>
      <c r="AG69" t="e">
        <f t="shared" si="7"/>
        <v>#N/A</v>
      </c>
      <c r="AH69" t="str">
        <f>IF(IFERROR(IF(IF(AF69="--",INDEX(D:D,MATCH(AE69,INDEX(B:B,MATCH(AE69,B:B,)+1):B10583,)+MATCH(AE69,B:B,)))=D69,VLOOKUP(AE69,B:D,3,0),IF(AF69="--",INDEX(D:D,MATCH(AE69,INDEX(B:B,MATCH(AE69,B:B,)+1):B10583,)+MATCH(AE69,B:B,)),"---")),"---")=AD69,"---",IFERROR(IF(IF(AF69="--",INDEX(D:D,MATCH(AE69,INDEX(B:B,MATCH(AE69,B:B,)+1):B10583,)+MATCH(AE69,B:B,)))=AD69,VLOOKUP(AE69,B:D,3,0),IF(AF69="--",INDEX(D:D,MATCH(AE69,INDEX(B:B,MATCH(AE69,B:B,)+1):B10583,)+MATCH(AE69,B:B,)),"---")),"---"))</f>
        <v>---</v>
      </c>
      <c r="AI69" t="str">
        <f t="shared" si="8"/>
        <v>--</v>
      </c>
      <c r="AJ69" t="str">
        <f>IF(COUNTIF(CALC_CONN_TEI0181_REV01!F:F,IF(AH69&lt;&gt;"---",VLOOKUP(AD69,CALC_CONN_TEI0181_REV01!F:M,8,0),IF(IFERROR(IF(AD69=AH69,AI69,AH69),"---")="---","---",IF(COUNTIF(CALC_CONN_TEI0181_REV01!F:F,IFERROR(IF(AD69=AH69,AI69,AH69),"---"))&gt;0,"---",IFERROR(IF(AD69=AH69,AI69,AH69),"---")))))=1,IF(AH69&lt;&gt;"---",VLOOKUP(AD69,CALC_CONN_TEI0181_REV01!F:M,8,0),IF(IFERROR(IF(AD69=AH69,AI69,AH69),"---")="---","---",IF(COUNTIF(CALC_CONN_TEI0181_REV01!F:F,IFERROR(IF(AD69=AH69,AI69,AH69),"---"))&gt;0,"---",IFERROR(IF(AD69=AH69,AI69,AH69),"---")))),"---")</f>
        <v>---</v>
      </c>
      <c r="AK69" t="str">
        <f>IF(COUNTIF(CALC_CONN_TEI0181_REV01!F:F,IF(AH69&lt;&gt;"---",VLOOKUP(AD69,CALC_CONN_TEI0181_REV01!F:M,8,0),IF(IFERROR(IF(AD69=AH69,AI69,AH69),"---")="---","---",IF(COUNTIF(CALC_CONN_TEI0181_REV01!F:F,IFERROR(IF(AD69=AH69,AI69,AH69),"---"))&gt;0,"---",IFERROR(IF(AD69=AH69,AI69,AH69),"---")))))=0,IF(AH69&lt;&gt;"---",VLOOKUP(AD69,CALC_CONN_TEI0181_REV01!F:M,8,0),IF(IFERROR(IF(AD69=AH69,AI69,AH69),"---")="---","---",IF(COUNTIF(CALC_CONN_TEI0181_REV01!F:F,IFERROR(IF(AD69=AH69,AI69,AH69),"---"))&gt;0,"---",IFERROR(IF(AD69=AH69,AI69,AH69),"---")))),"---")</f>
        <v>---</v>
      </c>
    </row>
    <row r="70" spans="1:37" x14ac:dyDescent="0.25">
      <c r="A70" t="str">
        <f t="shared" ref="A70:A133" si="9">$E70&amp;"-"&amp;$F70</f>
        <v>J3-38</v>
      </c>
      <c r="B70" t="str">
        <f t="shared" ref="B70:B133" si="10">IF(OR(E70=$A$2,E70=$B$2,E70=$C$2,E70=$D$2),"--",G70)</f>
        <v>A4_P</v>
      </c>
      <c r="C70" t="str">
        <f t="shared" ref="C70:C133" si="11">$E70&amp;"-"&amp;$G70</f>
        <v>J3-A4_P</v>
      </c>
      <c r="D70" t="str">
        <f t="shared" ref="D70:D133" si="12">A70</f>
        <v>J3-38</v>
      </c>
      <c r="E70" t="s">
        <v>270</v>
      </c>
      <c r="F70">
        <v>38</v>
      </c>
      <c r="G70" t="s">
        <v>312</v>
      </c>
      <c r="L70" t="s">
        <v>313</v>
      </c>
      <c r="M70" t="s">
        <v>286</v>
      </c>
      <c r="N70">
        <v>14.5023</v>
      </c>
      <c r="AB70" t="str">
        <f>B2B!D67</f>
        <v>J1</v>
      </c>
      <c r="AC70" t="str">
        <f>B2B!E67</f>
        <v>65</v>
      </c>
      <c r="AD70" t="str">
        <f t="shared" si="4"/>
        <v>J1-65</v>
      </c>
      <c r="AE70" t="e">
        <f t="shared" si="5"/>
        <v>#N/A</v>
      </c>
      <c r="AF70" t="str">
        <f t="shared" si="6"/>
        <v>--</v>
      </c>
      <c r="AG70" t="e">
        <f t="shared" si="7"/>
        <v>#N/A</v>
      </c>
      <c r="AH70" t="str">
        <f>IF(IFERROR(IF(IF(AF70="--",INDEX(D:D,MATCH(AE70,INDEX(B:B,MATCH(AE70,B:B,)+1):B10584,)+MATCH(AE70,B:B,)))=D70,VLOOKUP(AE70,B:D,3,0),IF(AF70="--",INDEX(D:D,MATCH(AE70,INDEX(B:B,MATCH(AE70,B:B,)+1):B10584,)+MATCH(AE70,B:B,)),"---")),"---")=AD70,"---",IFERROR(IF(IF(AF70="--",INDEX(D:D,MATCH(AE70,INDEX(B:B,MATCH(AE70,B:B,)+1):B10584,)+MATCH(AE70,B:B,)))=AD70,VLOOKUP(AE70,B:D,3,0),IF(AF70="--",INDEX(D:D,MATCH(AE70,INDEX(B:B,MATCH(AE70,B:B,)+1):B10584,)+MATCH(AE70,B:B,)),"---")),"---"))</f>
        <v>---</v>
      </c>
      <c r="AI70" t="str">
        <f t="shared" si="8"/>
        <v>--</v>
      </c>
      <c r="AJ70" t="str">
        <f>IF(COUNTIF(CALC_CONN_TEI0181_REV01!F:F,IF(AH70&lt;&gt;"---",VLOOKUP(AD70,CALC_CONN_TEI0181_REV01!F:M,8,0),IF(IFERROR(IF(AD70=AH70,AI70,AH70),"---")="---","---",IF(COUNTIF(CALC_CONN_TEI0181_REV01!F:F,IFERROR(IF(AD70=AH70,AI70,AH70),"---"))&gt;0,"---",IFERROR(IF(AD70=AH70,AI70,AH70),"---")))))=1,IF(AH70&lt;&gt;"---",VLOOKUP(AD70,CALC_CONN_TEI0181_REV01!F:M,8,0),IF(IFERROR(IF(AD70=AH70,AI70,AH70),"---")="---","---",IF(COUNTIF(CALC_CONN_TEI0181_REV01!F:F,IFERROR(IF(AD70=AH70,AI70,AH70),"---"))&gt;0,"---",IFERROR(IF(AD70=AH70,AI70,AH70),"---")))),"---")</f>
        <v>---</v>
      </c>
      <c r="AK70" t="str">
        <f>IF(COUNTIF(CALC_CONN_TEI0181_REV01!F:F,IF(AH70&lt;&gt;"---",VLOOKUP(AD70,CALC_CONN_TEI0181_REV01!F:M,8,0),IF(IFERROR(IF(AD70=AH70,AI70,AH70),"---")="---","---",IF(COUNTIF(CALC_CONN_TEI0181_REV01!F:F,IFERROR(IF(AD70=AH70,AI70,AH70),"---"))&gt;0,"---",IFERROR(IF(AD70=AH70,AI70,AH70),"---")))))=0,IF(AH70&lt;&gt;"---",VLOOKUP(AD70,CALC_CONN_TEI0181_REV01!F:M,8,0),IF(IFERROR(IF(AD70=AH70,AI70,AH70),"---")="---","---",IF(COUNTIF(CALC_CONN_TEI0181_REV01!F:F,IFERROR(IF(AD70=AH70,AI70,AH70),"---"))&gt;0,"---",IFERROR(IF(AD70=AH70,AI70,AH70),"---")))),"---")</f>
        <v>---</v>
      </c>
    </row>
    <row r="71" spans="1:37" x14ac:dyDescent="0.25">
      <c r="A71" t="str">
        <f t="shared" si="9"/>
        <v>J3-39</v>
      </c>
      <c r="B71" t="str">
        <f t="shared" si="10"/>
        <v>B4_P</v>
      </c>
      <c r="C71" t="str">
        <f t="shared" si="11"/>
        <v>J3-B4_P</v>
      </c>
      <c r="D71" t="str">
        <f t="shared" si="12"/>
        <v>J3-39</v>
      </c>
      <c r="E71" t="s">
        <v>270</v>
      </c>
      <c r="F71">
        <v>39</v>
      </c>
      <c r="G71" t="s">
        <v>352</v>
      </c>
      <c r="L71" t="s">
        <v>315</v>
      </c>
      <c r="M71" t="s">
        <v>286</v>
      </c>
      <c r="N71">
        <v>11.8956</v>
      </c>
      <c r="AB71" t="str">
        <f>B2B!D68</f>
        <v>J1</v>
      </c>
      <c r="AC71" t="str">
        <f>B2B!E68</f>
        <v>66</v>
      </c>
      <c r="AD71" t="str">
        <f t="shared" ref="AD71:AD134" si="13">AB71&amp;"-"&amp;AC71</f>
        <v>J1-66</v>
      </c>
      <c r="AE71" t="e">
        <f t="shared" ref="AE71:AE134" si="14">VLOOKUP(AD71,A:G,7,0)</f>
        <v>#N/A</v>
      </c>
      <c r="AF71" t="str">
        <f t="shared" ref="AF71:AF134" si="15">IF(
IF(
IFERROR(VLOOKUP(AE71,$AM$6:$AM$50,1,),1)=1,1,0),
IFERROR(VLOOKUP($F$2&amp;"-"&amp;AE71,C:G,4,0),
"--"),"---")</f>
        <v>--</v>
      </c>
      <c r="AG71" t="e">
        <f t="shared" ref="AG71:AG134" si="16">IF(AF71&lt;&gt;"---",VLOOKUP(AE71,L:N,3,0),"---")</f>
        <v>#N/A</v>
      </c>
      <c r="AH71" t="str">
        <f>IF(IFERROR(IF(IF(AF71="--",INDEX(D:D,MATCH(AE71,INDEX(B:B,MATCH(AE71,B:B,)+1):B10585,)+MATCH(AE71,B:B,)))=D71,VLOOKUP(AE71,B:D,3,0),IF(AF71="--",INDEX(D:D,MATCH(AE71,INDEX(B:B,MATCH(AE71,B:B,)+1):B10585,)+MATCH(AE71,B:B,)),"---")),"---")=AD71,"---",IFERROR(IF(IF(AF71="--",INDEX(D:D,MATCH(AE71,INDEX(B:B,MATCH(AE71,B:B,)+1):B10585,)+MATCH(AE71,B:B,)))=AD71,VLOOKUP(AE71,B:D,3,0),IF(AF71="--",INDEX(D:D,MATCH(AE71,INDEX(B:B,MATCH(AE71,B:B,)+1):B10585,)+MATCH(AE71,B:B,)),"---")),"---"))</f>
        <v>---</v>
      </c>
      <c r="AI71" t="str">
        <f t="shared" ref="AI71:AI134" si="17">IFERROR(IF(IF(COUNTIF($AO$6:$AQ$150,AE71)&gt;0,"---","--")="---",VLOOKUP(AE71,$AO$6:$AQ$150,2,0),"--"),"---")</f>
        <v>--</v>
      </c>
      <c r="AJ71" t="str">
        <f>IF(COUNTIF(CALC_CONN_TEI0181_REV01!F:F,IF(AH71&lt;&gt;"---",VLOOKUP(AD71,CALC_CONN_TEI0181_REV01!F:M,8,0),IF(IFERROR(IF(AD71=AH71,AI71,AH71),"---")="---","---",IF(COUNTIF(CALC_CONN_TEI0181_REV01!F:F,IFERROR(IF(AD71=AH71,AI71,AH71),"---"))&gt;0,"---",IFERROR(IF(AD71=AH71,AI71,AH71),"---")))))=1,IF(AH71&lt;&gt;"---",VLOOKUP(AD71,CALC_CONN_TEI0181_REV01!F:M,8,0),IF(IFERROR(IF(AD71=AH71,AI71,AH71),"---")="---","---",IF(COUNTIF(CALC_CONN_TEI0181_REV01!F:F,IFERROR(IF(AD71=AH71,AI71,AH71),"---"))&gt;0,"---",IFERROR(IF(AD71=AH71,AI71,AH71),"---")))),"---")</f>
        <v>---</v>
      </c>
      <c r="AK71" t="str">
        <f>IF(COUNTIF(CALC_CONN_TEI0181_REV01!F:F,IF(AH71&lt;&gt;"---",VLOOKUP(AD71,CALC_CONN_TEI0181_REV01!F:M,8,0),IF(IFERROR(IF(AD71=AH71,AI71,AH71),"---")="---","---",IF(COUNTIF(CALC_CONN_TEI0181_REV01!F:F,IFERROR(IF(AD71=AH71,AI71,AH71),"---"))&gt;0,"---",IFERROR(IF(AD71=AH71,AI71,AH71),"---")))))=0,IF(AH71&lt;&gt;"---",VLOOKUP(AD71,CALC_CONN_TEI0181_REV01!F:M,8,0),IF(IFERROR(IF(AD71=AH71,AI71,AH71),"---")="---","---",IF(COUNTIF(CALC_CONN_TEI0181_REV01!F:F,IFERROR(IF(AD71=AH71,AI71,AH71),"---"))&gt;0,"---",IFERROR(IF(AD71=AH71,AI71,AH71),"---")))),"---")</f>
        <v>---</v>
      </c>
    </row>
    <row r="72" spans="1:37" x14ac:dyDescent="0.25">
      <c r="A72" t="str">
        <f t="shared" si="9"/>
        <v>J3-40</v>
      </c>
      <c r="B72" t="str">
        <f t="shared" si="10"/>
        <v>A4_N</v>
      </c>
      <c r="C72" t="str">
        <f t="shared" si="11"/>
        <v>J3-A4_N</v>
      </c>
      <c r="D72" t="str">
        <f t="shared" si="12"/>
        <v>J3-40</v>
      </c>
      <c r="E72" t="s">
        <v>270</v>
      </c>
      <c r="F72">
        <v>40</v>
      </c>
      <c r="G72" t="s">
        <v>310</v>
      </c>
      <c r="L72" t="s">
        <v>317</v>
      </c>
      <c r="M72" t="s">
        <v>286</v>
      </c>
      <c r="N72">
        <v>10.556900000000001</v>
      </c>
      <c r="AB72" t="str">
        <f>B2B!D69</f>
        <v>J1</v>
      </c>
      <c r="AC72" t="str">
        <f>B2B!E69</f>
        <v>67</v>
      </c>
      <c r="AD72" t="str">
        <f t="shared" si="13"/>
        <v>J1-67</v>
      </c>
      <c r="AE72" t="e">
        <f t="shared" si="14"/>
        <v>#N/A</v>
      </c>
      <c r="AF72" t="str">
        <f t="shared" si="15"/>
        <v>--</v>
      </c>
      <c r="AG72" t="e">
        <f t="shared" si="16"/>
        <v>#N/A</v>
      </c>
      <c r="AH72" t="str">
        <f>IF(IFERROR(IF(IF(AF72="--",INDEX(D:D,MATCH(AE72,INDEX(B:B,MATCH(AE72,B:B,)+1):B10586,)+MATCH(AE72,B:B,)))=D72,VLOOKUP(AE72,B:D,3,0),IF(AF72="--",INDEX(D:D,MATCH(AE72,INDEX(B:B,MATCH(AE72,B:B,)+1):B10586,)+MATCH(AE72,B:B,)),"---")),"---")=AD72,"---",IFERROR(IF(IF(AF72="--",INDEX(D:D,MATCH(AE72,INDEX(B:B,MATCH(AE72,B:B,)+1):B10586,)+MATCH(AE72,B:B,)))=AD72,VLOOKUP(AE72,B:D,3,0),IF(AF72="--",INDEX(D:D,MATCH(AE72,INDEX(B:B,MATCH(AE72,B:B,)+1):B10586,)+MATCH(AE72,B:B,)),"---")),"---"))</f>
        <v>---</v>
      </c>
      <c r="AI72" t="str">
        <f t="shared" si="17"/>
        <v>--</v>
      </c>
      <c r="AJ72" t="str">
        <f>IF(COUNTIF(CALC_CONN_TEI0181_REV01!F:F,IF(AH72&lt;&gt;"---",VLOOKUP(AD72,CALC_CONN_TEI0181_REV01!F:M,8,0),IF(IFERROR(IF(AD72=AH72,AI72,AH72),"---")="---","---",IF(COUNTIF(CALC_CONN_TEI0181_REV01!F:F,IFERROR(IF(AD72=AH72,AI72,AH72),"---"))&gt;0,"---",IFERROR(IF(AD72=AH72,AI72,AH72),"---")))))=1,IF(AH72&lt;&gt;"---",VLOOKUP(AD72,CALC_CONN_TEI0181_REV01!F:M,8,0),IF(IFERROR(IF(AD72=AH72,AI72,AH72),"---")="---","---",IF(COUNTIF(CALC_CONN_TEI0181_REV01!F:F,IFERROR(IF(AD72=AH72,AI72,AH72),"---"))&gt;0,"---",IFERROR(IF(AD72=AH72,AI72,AH72),"---")))),"---")</f>
        <v>---</v>
      </c>
      <c r="AK72" t="str">
        <f>IF(COUNTIF(CALC_CONN_TEI0181_REV01!F:F,IF(AH72&lt;&gt;"---",VLOOKUP(AD72,CALC_CONN_TEI0181_REV01!F:M,8,0),IF(IFERROR(IF(AD72=AH72,AI72,AH72),"---")="---","---",IF(COUNTIF(CALC_CONN_TEI0181_REV01!F:F,IFERROR(IF(AD72=AH72,AI72,AH72),"---"))&gt;0,"---",IFERROR(IF(AD72=AH72,AI72,AH72),"---")))))=0,IF(AH72&lt;&gt;"---",VLOOKUP(AD72,CALC_CONN_TEI0181_REV01!F:M,8,0),IF(IFERROR(IF(AD72=AH72,AI72,AH72),"---")="---","---",IF(COUNTIF(CALC_CONN_TEI0181_REV01!F:F,IFERROR(IF(AD72=AH72,AI72,AH72),"---"))&gt;0,"---",IFERROR(IF(AD72=AH72,AI72,AH72),"---")))),"---")</f>
        <v>---</v>
      </c>
    </row>
    <row r="73" spans="1:37" x14ac:dyDescent="0.25">
      <c r="A73" t="str">
        <f t="shared" si="9"/>
        <v>J3-41</v>
      </c>
      <c r="B73" t="str">
        <f t="shared" si="10"/>
        <v>B4_N</v>
      </c>
      <c r="C73" t="str">
        <f t="shared" si="11"/>
        <v>J3-B4_N</v>
      </c>
      <c r="D73" t="str">
        <f t="shared" si="12"/>
        <v>J3-41</v>
      </c>
      <c r="E73" t="s">
        <v>270</v>
      </c>
      <c r="F73">
        <v>41</v>
      </c>
      <c r="G73" t="s">
        <v>351</v>
      </c>
      <c r="L73" t="s">
        <v>318</v>
      </c>
      <c r="M73" t="s">
        <v>286</v>
      </c>
      <c r="N73">
        <v>4.9032999999999998</v>
      </c>
      <c r="AB73" t="str">
        <f>B2B!D70</f>
        <v>J1</v>
      </c>
      <c r="AC73" t="str">
        <f>B2B!E70</f>
        <v>68</v>
      </c>
      <c r="AD73" t="str">
        <f t="shared" si="13"/>
        <v>J1-68</v>
      </c>
      <c r="AE73" t="e">
        <f t="shared" si="14"/>
        <v>#N/A</v>
      </c>
      <c r="AF73" t="str">
        <f t="shared" si="15"/>
        <v>--</v>
      </c>
      <c r="AG73" t="e">
        <f t="shared" si="16"/>
        <v>#N/A</v>
      </c>
      <c r="AH73" t="str">
        <f>IF(IFERROR(IF(IF(AF73="--",INDEX(D:D,MATCH(AE73,INDEX(B:B,MATCH(AE73,B:B,)+1):B10587,)+MATCH(AE73,B:B,)))=D73,VLOOKUP(AE73,B:D,3,0),IF(AF73="--",INDEX(D:D,MATCH(AE73,INDEX(B:B,MATCH(AE73,B:B,)+1):B10587,)+MATCH(AE73,B:B,)),"---")),"---")=AD73,"---",IFERROR(IF(IF(AF73="--",INDEX(D:D,MATCH(AE73,INDEX(B:B,MATCH(AE73,B:B,)+1):B10587,)+MATCH(AE73,B:B,)))=AD73,VLOOKUP(AE73,B:D,3,0),IF(AF73="--",INDEX(D:D,MATCH(AE73,INDEX(B:B,MATCH(AE73,B:B,)+1):B10587,)+MATCH(AE73,B:B,)),"---")),"---"))</f>
        <v>---</v>
      </c>
      <c r="AI73" t="str">
        <f t="shared" si="17"/>
        <v>--</v>
      </c>
      <c r="AJ73" t="str">
        <f>IF(COUNTIF(CALC_CONN_TEI0181_REV01!F:F,IF(AH73&lt;&gt;"---",VLOOKUP(AD73,CALC_CONN_TEI0181_REV01!F:M,8,0),IF(IFERROR(IF(AD73=AH73,AI73,AH73),"---")="---","---",IF(COUNTIF(CALC_CONN_TEI0181_REV01!F:F,IFERROR(IF(AD73=AH73,AI73,AH73),"---"))&gt;0,"---",IFERROR(IF(AD73=AH73,AI73,AH73),"---")))))=1,IF(AH73&lt;&gt;"---",VLOOKUP(AD73,CALC_CONN_TEI0181_REV01!F:M,8,0),IF(IFERROR(IF(AD73=AH73,AI73,AH73),"---")="---","---",IF(COUNTIF(CALC_CONN_TEI0181_REV01!F:F,IFERROR(IF(AD73=AH73,AI73,AH73),"---"))&gt;0,"---",IFERROR(IF(AD73=AH73,AI73,AH73),"---")))),"---")</f>
        <v>---</v>
      </c>
      <c r="AK73" t="str">
        <f>IF(COUNTIF(CALC_CONN_TEI0181_REV01!F:F,IF(AH73&lt;&gt;"---",VLOOKUP(AD73,CALC_CONN_TEI0181_REV01!F:M,8,0),IF(IFERROR(IF(AD73=AH73,AI73,AH73),"---")="---","---",IF(COUNTIF(CALC_CONN_TEI0181_REV01!F:F,IFERROR(IF(AD73=AH73,AI73,AH73),"---"))&gt;0,"---",IFERROR(IF(AD73=AH73,AI73,AH73),"---")))))=0,IF(AH73&lt;&gt;"---",VLOOKUP(AD73,CALC_CONN_TEI0181_REV01!F:M,8,0),IF(IFERROR(IF(AD73=AH73,AI73,AH73),"---")="---","---",IF(COUNTIF(CALC_CONN_TEI0181_REV01!F:F,IFERROR(IF(AD73=AH73,AI73,AH73),"---"))&gt;0,"---",IFERROR(IF(AD73=AH73,AI73,AH73),"---")))),"---")</f>
        <v>---</v>
      </c>
    </row>
    <row r="74" spans="1:37" x14ac:dyDescent="0.25">
      <c r="A74" t="str">
        <f t="shared" si="9"/>
        <v>J3-42</v>
      </c>
      <c r="B74" t="str">
        <f t="shared" si="10"/>
        <v>GND</v>
      </c>
      <c r="C74" t="str">
        <f t="shared" si="11"/>
        <v>J3-GND</v>
      </c>
      <c r="D74" t="str">
        <f t="shared" si="12"/>
        <v>J3-42</v>
      </c>
      <c r="E74" t="s">
        <v>270</v>
      </c>
      <c r="F74">
        <v>42</v>
      </c>
      <c r="G74" t="s">
        <v>325</v>
      </c>
      <c r="L74" t="s">
        <v>367</v>
      </c>
      <c r="M74" t="s">
        <v>286</v>
      </c>
      <c r="N74">
        <v>19.156199999999998</v>
      </c>
      <c r="AB74" t="str">
        <f>B2B!D71</f>
        <v>J1</v>
      </c>
      <c r="AC74" t="str">
        <f>B2B!E71</f>
        <v>69</v>
      </c>
      <c r="AD74" t="str">
        <f t="shared" si="13"/>
        <v>J1-69</v>
      </c>
      <c r="AE74" t="e">
        <f t="shared" si="14"/>
        <v>#N/A</v>
      </c>
      <c r="AF74" t="str">
        <f t="shared" si="15"/>
        <v>--</v>
      </c>
      <c r="AG74" t="e">
        <f t="shared" si="16"/>
        <v>#N/A</v>
      </c>
      <c r="AH74" t="str">
        <f>IF(IFERROR(IF(IF(AF74="--",INDEX(D:D,MATCH(AE74,INDEX(B:B,MATCH(AE74,B:B,)+1):B10588,)+MATCH(AE74,B:B,)))=D74,VLOOKUP(AE74,B:D,3,0),IF(AF74="--",INDEX(D:D,MATCH(AE74,INDEX(B:B,MATCH(AE74,B:B,)+1):B10588,)+MATCH(AE74,B:B,)),"---")),"---")=AD74,"---",IFERROR(IF(IF(AF74="--",INDEX(D:D,MATCH(AE74,INDEX(B:B,MATCH(AE74,B:B,)+1):B10588,)+MATCH(AE74,B:B,)))=AD74,VLOOKUP(AE74,B:D,3,0),IF(AF74="--",INDEX(D:D,MATCH(AE74,INDEX(B:B,MATCH(AE74,B:B,)+1):B10588,)+MATCH(AE74,B:B,)),"---")),"---"))</f>
        <v>---</v>
      </c>
      <c r="AI74" t="str">
        <f t="shared" si="17"/>
        <v>--</v>
      </c>
      <c r="AJ74" t="str">
        <f>IF(COUNTIF(CALC_CONN_TEI0181_REV01!F:F,IF(AH74&lt;&gt;"---",VLOOKUP(AD74,CALC_CONN_TEI0181_REV01!F:M,8,0),IF(IFERROR(IF(AD74=AH74,AI74,AH74),"---")="---","---",IF(COUNTIF(CALC_CONN_TEI0181_REV01!F:F,IFERROR(IF(AD74=AH74,AI74,AH74),"---"))&gt;0,"---",IFERROR(IF(AD74=AH74,AI74,AH74),"---")))))=1,IF(AH74&lt;&gt;"---",VLOOKUP(AD74,CALC_CONN_TEI0181_REV01!F:M,8,0),IF(IFERROR(IF(AD74=AH74,AI74,AH74),"---")="---","---",IF(COUNTIF(CALC_CONN_TEI0181_REV01!F:F,IFERROR(IF(AD74=AH74,AI74,AH74),"---"))&gt;0,"---",IFERROR(IF(AD74=AH74,AI74,AH74),"---")))),"---")</f>
        <v>---</v>
      </c>
      <c r="AK74" t="str">
        <f>IF(COUNTIF(CALC_CONN_TEI0181_REV01!F:F,IF(AH74&lt;&gt;"---",VLOOKUP(AD74,CALC_CONN_TEI0181_REV01!F:M,8,0),IF(IFERROR(IF(AD74=AH74,AI74,AH74),"---")="---","---",IF(COUNTIF(CALC_CONN_TEI0181_REV01!F:F,IFERROR(IF(AD74=AH74,AI74,AH74),"---"))&gt;0,"---",IFERROR(IF(AD74=AH74,AI74,AH74),"---")))))=0,IF(AH74&lt;&gt;"---",VLOOKUP(AD74,CALC_CONN_TEI0181_REV01!F:M,8,0),IF(IFERROR(IF(AD74=AH74,AI74,AH74),"---")="---","---",IF(COUNTIF(CALC_CONN_TEI0181_REV01!F:F,IFERROR(IF(AD74=AH74,AI74,AH74),"---"))&gt;0,"---",IFERROR(IF(AD74=AH74,AI74,AH74),"---")))),"---")</f>
        <v>---</v>
      </c>
    </row>
    <row r="75" spans="1:37" x14ac:dyDescent="0.25">
      <c r="A75" t="str">
        <f t="shared" si="9"/>
        <v>J3-43</v>
      </c>
      <c r="B75" t="str">
        <f t="shared" si="10"/>
        <v>GND</v>
      </c>
      <c r="C75" t="str">
        <f t="shared" si="11"/>
        <v>J3-GND</v>
      </c>
      <c r="D75" t="str">
        <f t="shared" si="12"/>
        <v>J3-43</v>
      </c>
      <c r="E75" t="s">
        <v>270</v>
      </c>
      <c r="F75">
        <v>43</v>
      </c>
      <c r="G75" t="s">
        <v>325</v>
      </c>
      <c r="L75" t="s">
        <v>368</v>
      </c>
      <c r="M75" t="s">
        <v>286</v>
      </c>
      <c r="N75">
        <v>19.0639</v>
      </c>
      <c r="AB75" t="str">
        <f>B2B!D72</f>
        <v>J1</v>
      </c>
      <c r="AC75" t="str">
        <f>B2B!E72</f>
        <v>70</v>
      </c>
      <c r="AD75" t="str">
        <f t="shared" si="13"/>
        <v>J1-70</v>
      </c>
      <c r="AE75" t="e">
        <f t="shared" si="14"/>
        <v>#N/A</v>
      </c>
      <c r="AF75" t="str">
        <f t="shared" si="15"/>
        <v>--</v>
      </c>
      <c r="AG75" t="e">
        <f t="shared" si="16"/>
        <v>#N/A</v>
      </c>
      <c r="AH75" t="str">
        <f>IF(IFERROR(IF(IF(AF75="--",INDEX(D:D,MATCH(AE75,INDEX(B:B,MATCH(AE75,B:B,)+1):B10589,)+MATCH(AE75,B:B,)))=D75,VLOOKUP(AE75,B:D,3,0),IF(AF75="--",INDEX(D:D,MATCH(AE75,INDEX(B:B,MATCH(AE75,B:B,)+1):B10589,)+MATCH(AE75,B:B,)),"---")),"---")=AD75,"---",IFERROR(IF(IF(AF75="--",INDEX(D:D,MATCH(AE75,INDEX(B:B,MATCH(AE75,B:B,)+1):B10589,)+MATCH(AE75,B:B,)))=AD75,VLOOKUP(AE75,B:D,3,0),IF(AF75="--",INDEX(D:D,MATCH(AE75,INDEX(B:B,MATCH(AE75,B:B,)+1):B10589,)+MATCH(AE75,B:B,)),"---")),"---"))</f>
        <v>---</v>
      </c>
      <c r="AI75" t="str">
        <f t="shared" si="17"/>
        <v>--</v>
      </c>
      <c r="AJ75" t="str">
        <f>IF(COUNTIF(CALC_CONN_TEI0181_REV01!F:F,IF(AH75&lt;&gt;"---",VLOOKUP(AD75,CALC_CONN_TEI0181_REV01!F:M,8,0),IF(IFERROR(IF(AD75=AH75,AI75,AH75),"---")="---","---",IF(COUNTIF(CALC_CONN_TEI0181_REV01!F:F,IFERROR(IF(AD75=AH75,AI75,AH75),"---"))&gt;0,"---",IFERROR(IF(AD75=AH75,AI75,AH75),"---")))))=1,IF(AH75&lt;&gt;"---",VLOOKUP(AD75,CALC_CONN_TEI0181_REV01!F:M,8,0),IF(IFERROR(IF(AD75=AH75,AI75,AH75),"---")="---","---",IF(COUNTIF(CALC_CONN_TEI0181_REV01!F:F,IFERROR(IF(AD75=AH75,AI75,AH75),"---"))&gt;0,"---",IFERROR(IF(AD75=AH75,AI75,AH75),"---")))),"---")</f>
        <v>---</v>
      </c>
      <c r="AK75" t="str">
        <f>IF(COUNTIF(CALC_CONN_TEI0181_REV01!F:F,IF(AH75&lt;&gt;"---",VLOOKUP(AD75,CALC_CONN_TEI0181_REV01!F:M,8,0),IF(IFERROR(IF(AD75=AH75,AI75,AH75),"---")="---","---",IF(COUNTIF(CALC_CONN_TEI0181_REV01!F:F,IFERROR(IF(AD75=AH75,AI75,AH75),"---"))&gt;0,"---",IFERROR(IF(AD75=AH75,AI75,AH75),"---")))))=0,IF(AH75&lt;&gt;"---",VLOOKUP(AD75,CALC_CONN_TEI0181_REV01!F:M,8,0),IF(IFERROR(IF(AD75=AH75,AI75,AH75),"---")="---","---",IF(COUNTIF(CALC_CONN_TEI0181_REV01!F:F,IFERROR(IF(AD75=AH75,AI75,AH75),"---"))&gt;0,"---",IFERROR(IF(AD75=AH75,AI75,AH75),"---")))),"---")</f>
        <v>---</v>
      </c>
    </row>
    <row r="76" spans="1:37" x14ac:dyDescent="0.25">
      <c r="A76" t="str">
        <f t="shared" si="9"/>
        <v>J3-44</v>
      </c>
      <c r="B76" t="str">
        <f t="shared" si="10"/>
        <v>A5_P</v>
      </c>
      <c r="C76" t="str">
        <f t="shared" si="11"/>
        <v>J3-A5_P</v>
      </c>
      <c r="D76" t="str">
        <f t="shared" si="12"/>
        <v>J3-44</v>
      </c>
      <c r="E76" t="s">
        <v>270</v>
      </c>
      <c r="F76">
        <v>44</v>
      </c>
      <c r="G76" t="s">
        <v>316</v>
      </c>
      <c r="L76" t="s">
        <v>369</v>
      </c>
      <c r="M76" t="s">
        <v>286</v>
      </c>
      <c r="N76">
        <v>19.225300000000001</v>
      </c>
      <c r="AB76" t="str">
        <f>B2B!D73</f>
        <v>J1</v>
      </c>
      <c r="AC76" t="str">
        <f>B2B!E73</f>
        <v>71</v>
      </c>
      <c r="AD76" t="str">
        <f t="shared" si="13"/>
        <v>J1-71</v>
      </c>
      <c r="AE76" t="e">
        <f t="shared" si="14"/>
        <v>#N/A</v>
      </c>
      <c r="AF76" t="str">
        <f t="shared" si="15"/>
        <v>--</v>
      </c>
      <c r="AG76" t="e">
        <f t="shared" si="16"/>
        <v>#N/A</v>
      </c>
      <c r="AH76" t="str">
        <f>IF(IFERROR(IF(IF(AF76="--",INDEX(D:D,MATCH(AE76,INDEX(B:B,MATCH(AE76,B:B,)+1):B10590,)+MATCH(AE76,B:B,)))=D76,VLOOKUP(AE76,B:D,3,0),IF(AF76="--",INDEX(D:D,MATCH(AE76,INDEX(B:B,MATCH(AE76,B:B,)+1):B10590,)+MATCH(AE76,B:B,)),"---")),"---")=AD76,"---",IFERROR(IF(IF(AF76="--",INDEX(D:D,MATCH(AE76,INDEX(B:B,MATCH(AE76,B:B,)+1):B10590,)+MATCH(AE76,B:B,)))=AD76,VLOOKUP(AE76,B:D,3,0),IF(AF76="--",INDEX(D:D,MATCH(AE76,INDEX(B:B,MATCH(AE76,B:B,)+1):B10590,)+MATCH(AE76,B:B,)),"---")),"---"))</f>
        <v>---</v>
      </c>
      <c r="AI76" t="str">
        <f t="shared" si="17"/>
        <v>--</v>
      </c>
      <c r="AJ76" t="str">
        <f>IF(COUNTIF(CALC_CONN_TEI0181_REV01!F:F,IF(AH76&lt;&gt;"---",VLOOKUP(AD76,CALC_CONN_TEI0181_REV01!F:M,8,0),IF(IFERROR(IF(AD76=AH76,AI76,AH76),"---")="---","---",IF(COUNTIF(CALC_CONN_TEI0181_REV01!F:F,IFERROR(IF(AD76=AH76,AI76,AH76),"---"))&gt;0,"---",IFERROR(IF(AD76=AH76,AI76,AH76),"---")))))=1,IF(AH76&lt;&gt;"---",VLOOKUP(AD76,CALC_CONN_TEI0181_REV01!F:M,8,0),IF(IFERROR(IF(AD76=AH76,AI76,AH76),"---")="---","---",IF(COUNTIF(CALC_CONN_TEI0181_REV01!F:F,IFERROR(IF(AD76=AH76,AI76,AH76),"---"))&gt;0,"---",IFERROR(IF(AD76=AH76,AI76,AH76),"---")))),"---")</f>
        <v>---</v>
      </c>
      <c r="AK76" t="str">
        <f>IF(COUNTIF(CALC_CONN_TEI0181_REV01!F:F,IF(AH76&lt;&gt;"---",VLOOKUP(AD76,CALC_CONN_TEI0181_REV01!F:M,8,0),IF(IFERROR(IF(AD76=AH76,AI76,AH76),"---")="---","---",IF(COUNTIF(CALC_CONN_TEI0181_REV01!F:F,IFERROR(IF(AD76=AH76,AI76,AH76),"---"))&gt;0,"---",IFERROR(IF(AD76=AH76,AI76,AH76),"---")))))=0,IF(AH76&lt;&gt;"---",VLOOKUP(AD76,CALC_CONN_TEI0181_REV01!F:M,8,0),IF(IFERROR(IF(AD76=AH76,AI76,AH76),"---")="---","---",IF(COUNTIF(CALC_CONN_TEI0181_REV01!F:F,IFERROR(IF(AD76=AH76,AI76,AH76),"---"))&gt;0,"---",IFERROR(IF(AD76=AH76,AI76,AH76),"---")))),"---")</f>
        <v>---</v>
      </c>
    </row>
    <row r="77" spans="1:37" x14ac:dyDescent="0.25">
      <c r="A77" t="str">
        <f t="shared" si="9"/>
        <v>J3-45</v>
      </c>
      <c r="B77" t="str">
        <f t="shared" si="10"/>
        <v>B5_P</v>
      </c>
      <c r="C77" t="str">
        <f t="shared" si="11"/>
        <v>J3-B5_P</v>
      </c>
      <c r="D77" t="str">
        <f t="shared" si="12"/>
        <v>J3-45</v>
      </c>
      <c r="E77" t="s">
        <v>270</v>
      </c>
      <c r="F77">
        <v>45</v>
      </c>
      <c r="G77" t="s">
        <v>354</v>
      </c>
      <c r="L77" t="s">
        <v>370</v>
      </c>
      <c r="M77" t="s">
        <v>286</v>
      </c>
      <c r="N77">
        <v>19.959399999999999</v>
      </c>
      <c r="AB77" t="str">
        <f>B2B!D74</f>
        <v>J1</v>
      </c>
      <c r="AC77" t="str">
        <f>B2B!E74</f>
        <v>72</v>
      </c>
      <c r="AD77" t="str">
        <f t="shared" si="13"/>
        <v>J1-72</v>
      </c>
      <c r="AE77" t="e">
        <f t="shared" si="14"/>
        <v>#N/A</v>
      </c>
      <c r="AF77" t="str">
        <f t="shared" si="15"/>
        <v>--</v>
      </c>
      <c r="AG77" t="e">
        <f t="shared" si="16"/>
        <v>#N/A</v>
      </c>
      <c r="AH77" t="str">
        <f>IF(IFERROR(IF(IF(AF77="--",INDEX(D:D,MATCH(AE77,INDEX(B:B,MATCH(AE77,B:B,)+1):B10591,)+MATCH(AE77,B:B,)))=D77,VLOOKUP(AE77,B:D,3,0),IF(AF77="--",INDEX(D:D,MATCH(AE77,INDEX(B:B,MATCH(AE77,B:B,)+1):B10591,)+MATCH(AE77,B:B,)),"---")),"---")=AD77,"---",IFERROR(IF(IF(AF77="--",INDEX(D:D,MATCH(AE77,INDEX(B:B,MATCH(AE77,B:B,)+1):B10591,)+MATCH(AE77,B:B,)))=AD77,VLOOKUP(AE77,B:D,3,0),IF(AF77="--",INDEX(D:D,MATCH(AE77,INDEX(B:B,MATCH(AE77,B:B,)+1):B10591,)+MATCH(AE77,B:B,)),"---")),"---"))</f>
        <v>---</v>
      </c>
      <c r="AI77" t="str">
        <f t="shared" si="17"/>
        <v>--</v>
      </c>
      <c r="AJ77" t="str">
        <f>IF(COUNTIF(CALC_CONN_TEI0181_REV01!F:F,IF(AH77&lt;&gt;"---",VLOOKUP(AD77,CALC_CONN_TEI0181_REV01!F:M,8,0),IF(IFERROR(IF(AD77=AH77,AI77,AH77),"---")="---","---",IF(COUNTIF(CALC_CONN_TEI0181_REV01!F:F,IFERROR(IF(AD77=AH77,AI77,AH77),"---"))&gt;0,"---",IFERROR(IF(AD77=AH77,AI77,AH77),"---")))))=1,IF(AH77&lt;&gt;"---",VLOOKUP(AD77,CALC_CONN_TEI0181_REV01!F:M,8,0),IF(IFERROR(IF(AD77=AH77,AI77,AH77),"---")="---","---",IF(COUNTIF(CALC_CONN_TEI0181_REV01!F:F,IFERROR(IF(AD77=AH77,AI77,AH77),"---"))&gt;0,"---",IFERROR(IF(AD77=AH77,AI77,AH77),"---")))),"---")</f>
        <v>---</v>
      </c>
      <c r="AK77" t="str">
        <f>IF(COUNTIF(CALC_CONN_TEI0181_REV01!F:F,IF(AH77&lt;&gt;"---",VLOOKUP(AD77,CALC_CONN_TEI0181_REV01!F:M,8,0),IF(IFERROR(IF(AD77=AH77,AI77,AH77),"---")="---","---",IF(COUNTIF(CALC_CONN_TEI0181_REV01!F:F,IFERROR(IF(AD77=AH77,AI77,AH77),"---"))&gt;0,"---",IFERROR(IF(AD77=AH77,AI77,AH77),"---")))))=0,IF(AH77&lt;&gt;"---",VLOOKUP(AD77,CALC_CONN_TEI0181_REV01!F:M,8,0),IF(IFERROR(IF(AD77=AH77,AI77,AH77),"---")="---","---",IF(COUNTIF(CALC_CONN_TEI0181_REV01!F:F,IFERROR(IF(AD77=AH77,AI77,AH77),"---"))&gt;0,"---",IFERROR(IF(AD77=AH77,AI77,AH77),"---")))),"---")</f>
        <v>---</v>
      </c>
    </row>
    <row r="78" spans="1:37" x14ac:dyDescent="0.25">
      <c r="A78" t="str">
        <f t="shared" si="9"/>
        <v>J3-46</v>
      </c>
      <c r="B78" t="str">
        <f t="shared" si="10"/>
        <v>A5_N</v>
      </c>
      <c r="C78" t="str">
        <f t="shared" si="11"/>
        <v>J3-A5_N</v>
      </c>
      <c r="D78" t="str">
        <f t="shared" si="12"/>
        <v>J3-46</v>
      </c>
      <c r="E78" t="s">
        <v>270</v>
      </c>
      <c r="F78">
        <v>46</v>
      </c>
      <c r="G78" t="s">
        <v>314</v>
      </c>
      <c r="L78" t="s">
        <v>371</v>
      </c>
      <c r="M78" t="s">
        <v>286</v>
      </c>
      <c r="N78">
        <v>19.109100000000002</v>
      </c>
      <c r="AB78" t="str">
        <f>B2B!D75</f>
        <v>J1</v>
      </c>
      <c r="AC78" t="str">
        <f>B2B!E75</f>
        <v>73</v>
      </c>
      <c r="AD78" t="str">
        <f t="shared" si="13"/>
        <v>J1-73</v>
      </c>
      <c r="AE78" t="e">
        <f t="shared" si="14"/>
        <v>#N/A</v>
      </c>
      <c r="AF78" t="str">
        <f t="shared" si="15"/>
        <v>--</v>
      </c>
      <c r="AG78" t="e">
        <f t="shared" si="16"/>
        <v>#N/A</v>
      </c>
      <c r="AH78" t="str">
        <f>IF(IFERROR(IF(IF(AF78="--",INDEX(D:D,MATCH(AE78,INDEX(B:B,MATCH(AE78,B:B,)+1):B10592,)+MATCH(AE78,B:B,)))=D78,VLOOKUP(AE78,B:D,3,0),IF(AF78="--",INDEX(D:D,MATCH(AE78,INDEX(B:B,MATCH(AE78,B:B,)+1):B10592,)+MATCH(AE78,B:B,)),"---")),"---")=AD78,"---",IFERROR(IF(IF(AF78="--",INDEX(D:D,MATCH(AE78,INDEX(B:B,MATCH(AE78,B:B,)+1):B10592,)+MATCH(AE78,B:B,)))=AD78,VLOOKUP(AE78,B:D,3,0),IF(AF78="--",INDEX(D:D,MATCH(AE78,INDEX(B:B,MATCH(AE78,B:B,)+1):B10592,)+MATCH(AE78,B:B,)),"---")),"---"))</f>
        <v>---</v>
      </c>
      <c r="AI78" t="str">
        <f t="shared" si="17"/>
        <v>--</v>
      </c>
      <c r="AJ78" t="str">
        <f>IF(COUNTIF(CALC_CONN_TEI0181_REV01!F:F,IF(AH78&lt;&gt;"---",VLOOKUP(AD78,CALC_CONN_TEI0181_REV01!F:M,8,0),IF(IFERROR(IF(AD78=AH78,AI78,AH78),"---")="---","---",IF(COUNTIF(CALC_CONN_TEI0181_REV01!F:F,IFERROR(IF(AD78=AH78,AI78,AH78),"---"))&gt;0,"---",IFERROR(IF(AD78=AH78,AI78,AH78),"---")))))=1,IF(AH78&lt;&gt;"---",VLOOKUP(AD78,CALC_CONN_TEI0181_REV01!F:M,8,0),IF(IFERROR(IF(AD78=AH78,AI78,AH78),"---")="---","---",IF(COUNTIF(CALC_CONN_TEI0181_REV01!F:F,IFERROR(IF(AD78=AH78,AI78,AH78),"---"))&gt;0,"---",IFERROR(IF(AD78=AH78,AI78,AH78),"---")))),"---")</f>
        <v>---</v>
      </c>
      <c r="AK78" t="str">
        <f>IF(COUNTIF(CALC_CONN_TEI0181_REV01!F:F,IF(AH78&lt;&gt;"---",VLOOKUP(AD78,CALC_CONN_TEI0181_REV01!F:M,8,0),IF(IFERROR(IF(AD78=AH78,AI78,AH78),"---")="---","---",IF(COUNTIF(CALC_CONN_TEI0181_REV01!F:F,IFERROR(IF(AD78=AH78,AI78,AH78),"---"))&gt;0,"---",IFERROR(IF(AD78=AH78,AI78,AH78),"---")))))=0,IF(AH78&lt;&gt;"---",VLOOKUP(AD78,CALC_CONN_TEI0181_REV01!F:M,8,0),IF(IFERROR(IF(AD78=AH78,AI78,AH78),"---")="---","---",IF(COUNTIF(CALC_CONN_TEI0181_REV01!F:F,IFERROR(IF(AD78=AH78,AI78,AH78),"---"))&gt;0,"---",IFERROR(IF(AD78=AH78,AI78,AH78),"---")))),"---")</f>
        <v>---</v>
      </c>
    </row>
    <row r="79" spans="1:37" x14ac:dyDescent="0.25">
      <c r="A79" t="str">
        <f t="shared" si="9"/>
        <v>J3-47</v>
      </c>
      <c r="B79" t="str">
        <f t="shared" si="10"/>
        <v>B5_N</v>
      </c>
      <c r="C79" t="str">
        <f t="shared" si="11"/>
        <v>J3-B5_N</v>
      </c>
      <c r="D79" t="str">
        <f t="shared" si="12"/>
        <v>J3-47</v>
      </c>
      <c r="E79" t="s">
        <v>270</v>
      </c>
      <c r="F79">
        <v>47</v>
      </c>
      <c r="G79" t="s">
        <v>353</v>
      </c>
      <c r="L79" t="s">
        <v>372</v>
      </c>
      <c r="M79" t="s">
        <v>286</v>
      </c>
      <c r="N79">
        <v>19.200099999999999</v>
      </c>
      <c r="AB79" t="str">
        <f>B2B!D76</f>
        <v>J1</v>
      </c>
      <c r="AC79" t="str">
        <f>B2B!E76</f>
        <v>74</v>
      </c>
      <c r="AD79" t="str">
        <f t="shared" si="13"/>
        <v>J1-74</v>
      </c>
      <c r="AE79" t="e">
        <f t="shared" si="14"/>
        <v>#N/A</v>
      </c>
      <c r="AF79" t="str">
        <f t="shared" si="15"/>
        <v>--</v>
      </c>
      <c r="AG79" t="e">
        <f t="shared" si="16"/>
        <v>#N/A</v>
      </c>
      <c r="AH79" t="str">
        <f>IF(IFERROR(IF(IF(AF79="--",INDEX(D:D,MATCH(AE79,INDEX(B:B,MATCH(AE79,B:B,)+1):B10593,)+MATCH(AE79,B:B,)))=D79,VLOOKUP(AE79,B:D,3,0),IF(AF79="--",INDEX(D:D,MATCH(AE79,INDEX(B:B,MATCH(AE79,B:B,)+1):B10593,)+MATCH(AE79,B:B,)),"---")),"---")=AD79,"---",IFERROR(IF(IF(AF79="--",INDEX(D:D,MATCH(AE79,INDEX(B:B,MATCH(AE79,B:B,)+1):B10593,)+MATCH(AE79,B:B,)))=AD79,VLOOKUP(AE79,B:D,3,0),IF(AF79="--",INDEX(D:D,MATCH(AE79,INDEX(B:B,MATCH(AE79,B:B,)+1):B10593,)+MATCH(AE79,B:B,)),"---")),"---"))</f>
        <v>---</v>
      </c>
      <c r="AI79" t="str">
        <f t="shared" si="17"/>
        <v>--</v>
      </c>
      <c r="AJ79" t="str">
        <f>IF(COUNTIF(CALC_CONN_TEI0181_REV01!F:F,IF(AH79&lt;&gt;"---",VLOOKUP(AD79,CALC_CONN_TEI0181_REV01!F:M,8,0),IF(IFERROR(IF(AD79=AH79,AI79,AH79),"---")="---","---",IF(COUNTIF(CALC_CONN_TEI0181_REV01!F:F,IFERROR(IF(AD79=AH79,AI79,AH79),"---"))&gt;0,"---",IFERROR(IF(AD79=AH79,AI79,AH79),"---")))))=1,IF(AH79&lt;&gt;"---",VLOOKUP(AD79,CALC_CONN_TEI0181_REV01!F:M,8,0),IF(IFERROR(IF(AD79=AH79,AI79,AH79),"---")="---","---",IF(COUNTIF(CALC_CONN_TEI0181_REV01!F:F,IFERROR(IF(AD79=AH79,AI79,AH79),"---"))&gt;0,"---",IFERROR(IF(AD79=AH79,AI79,AH79),"---")))),"---")</f>
        <v>---</v>
      </c>
      <c r="AK79" t="str">
        <f>IF(COUNTIF(CALC_CONN_TEI0181_REV01!F:F,IF(AH79&lt;&gt;"---",VLOOKUP(AD79,CALC_CONN_TEI0181_REV01!F:M,8,0),IF(IFERROR(IF(AD79=AH79,AI79,AH79),"---")="---","---",IF(COUNTIF(CALC_CONN_TEI0181_REV01!F:F,IFERROR(IF(AD79=AH79,AI79,AH79),"---"))&gt;0,"---",IFERROR(IF(AD79=AH79,AI79,AH79),"---")))))=0,IF(AH79&lt;&gt;"---",VLOOKUP(AD79,CALC_CONN_TEI0181_REV01!F:M,8,0),IF(IFERROR(IF(AD79=AH79,AI79,AH79),"---")="---","---",IF(COUNTIF(CALC_CONN_TEI0181_REV01!F:F,IFERROR(IF(AD79=AH79,AI79,AH79),"---"))&gt;0,"---",IFERROR(IF(AD79=AH79,AI79,AH79),"---")))),"---")</f>
        <v>---</v>
      </c>
    </row>
    <row r="80" spans="1:37" x14ac:dyDescent="0.25">
      <c r="A80" t="str">
        <f t="shared" si="9"/>
        <v>J3-48</v>
      </c>
      <c r="B80" t="str">
        <f t="shared" si="10"/>
        <v>GND</v>
      </c>
      <c r="C80" t="str">
        <f t="shared" si="11"/>
        <v>J3-GND</v>
      </c>
      <c r="D80" t="str">
        <f t="shared" si="12"/>
        <v>J3-48</v>
      </c>
      <c r="E80" t="s">
        <v>270</v>
      </c>
      <c r="F80">
        <v>48</v>
      </c>
      <c r="G80" t="s">
        <v>325</v>
      </c>
      <c r="L80" t="s">
        <v>373</v>
      </c>
      <c r="M80" t="s">
        <v>286</v>
      </c>
      <c r="N80">
        <v>19.8719</v>
      </c>
      <c r="AB80" t="str">
        <f>B2B!D77</f>
        <v>J1</v>
      </c>
      <c r="AC80" t="str">
        <f>B2B!E77</f>
        <v>75</v>
      </c>
      <c r="AD80" t="str">
        <f t="shared" si="13"/>
        <v>J1-75</v>
      </c>
      <c r="AE80" t="e">
        <f t="shared" si="14"/>
        <v>#N/A</v>
      </c>
      <c r="AF80" t="str">
        <f t="shared" si="15"/>
        <v>--</v>
      </c>
      <c r="AG80" t="e">
        <f t="shared" si="16"/>
        <v>#N/A</v>
      </c>
      <c r="AH80" t="str">
        <f>IF(IFERROR(IF(IF(AF80="--",INDEX(D:D,MATCH(AE80,INDEX(B:B,MATCH(AE80,B:B,)+1):B10594,)+MATCH(AE80,B:B,)))=D80,VLOOKUP(AE80,B:D,3,0),IF(AF80="--",INDEX(D:D,MATCH(AE80,INDEX(B:B,MATCH(AE80,B:B,)+1):B10594,)+MATCH(AE80,B:B,)),"---")),"---")=AD80,"---",IFERROR(IF(IF(AF80="--",INDEX(D:D,MATCH(AE80,INDEX(B:B,MATCH(AE80,B:B,)+1):B10594,)+MATCH(AE80,B:B,)))=AD80,VLOOKUP(AE80,B:D,3,0),IF(AF80="--",INDEX(D:D,MATCH(AE80,INDEX(B:B,MATCH(AE80,B:B,)+1):B10594,)+MATCH(AE80,B:B,)),"---")),"---"))</f>
        <v>---</v>
      </c>
      <c r="AI80" t="str">
        <f t="shared" si="17"/>
        <v>--</v>
      </c>
      <c r="AJ80" t="str">
        <f>IF(COUNTIF(CALC_CONN_TEI0181_REV01!F:F,IF(AH80&lt;&gt;"---",VLOOKUP(AD80,CALC_CONN_TEI0181_REV01!F:M,8,0),IF(IFERROR(IF(AD80=AH80,AI80,AH80),"---")="---","---",IF(COUNTIF(CALC_CONN_TEI0181_REV01!F:F,IFERROR(IF(AD80=AH80,AI80,AH80),"---"))&gt;0,"---",IFERROR(IF(AD80=AH80,AI80,AH80),"---")))))=1,IF(AH80&lt;&gt;"---",VLOOKUP(AD80,CALC_CONN_TEI0181_REV01!F:M,8,0),IF(IFERROR(IF(AD80=AH80,AI80,AH80),"---")="---","---",IF(COUNTIF(CALC_CONN_TEI0181_REV01!F:F,IFERROR(IF(AD80=AH80,AI80,AH80),"---"))&gt;0,"---",IFERROR(IF(AD80=AH80,AI80,AH80),"---")))),"---")</f>
        <v>---</v>
      </c>
      <c r="AK80" t="str">
        <f>IF(COUNTIF(CALC_CONN_TEI0181_REV01!F:F,IF(AH80&lt;&gt;"---",VLOOKUP(AD80,CALC_CONN_TEI0181_REV01!F:M,8,0),IF(IFERROR(IF(AD80=AH80,AI80,AH80),"---")="---","---",IF(COUNTIF(CALC_CONN_TEI0181_REV01!F:F,IFERROR(IF(AD80=AH80,AI80,AH80),"---"))&gt;0,"---",IFERROR(IF(AD80=AH80,AI80,AH80),"---")))))=0,IF(AH80&lt;&gt;"---",VLOOKUP(AD80,CALC_CONN_TEI0181_REV01!F:M,8,0),IF(IFERROR(IF(AD80=AH80,AI80,AH80),"---")="---","---",IF(COUNTIF(CALC_CONN_TEI0181_REV01!F:F,IFERROR(IF(AD80=AH80,AI80,AH80),"---"))&gt;0,"---",IFERROR(IF(AD80=AH80,AI80,AH80),"---")))),"---")</f>
        <v>---</v>
      </c>
    </row>
    <row r="81" spans="1:37" x14ac:dyDescent="0.25">
      <c r="A81" t="str">
        <f t="shared" si="9"/>
        <v>J3-49</v>
      </c>
      <c r="B81" t="str">
        <f t="shared" si="10"/>
        <v>GND</v>
      </c>
      <c r="C81" t="str">
        <f t="shared" si="11"/>
        <v>J3-GND</v>
      </c>
      <c r="D81" t="str">
        <f t="shared" si="12"/>
        <v>J3-49</v>
      </c>
      <c r="E81" t="s">
        <v>270</v>
      </c>
      <c r="F81">
        <v>49</v>
      </c>
      <c r="G81" t="s">
        <v>325</v>
      </c>
      <c r="L81" t="s">
        <v>374</v>
      </c>
      <c r="M81" t="s">
        <v>286</v>
      </c>
      <c r="N81">
        <v>19.026800000000001</v>
      </c>
      <c r="AB81" t="str">
        <f>B2B!D78</f>
        <v>J1</v>
      </c>
      <c r="AC81" t="str">
        <f>B2B!E78</f>
        <v>76</v>
      </c>
      <c r="AD81" t="str">
        <f t="shared" si="13"/>
        <v>J1-76</v>
      </c>
      <c r="AE81" t="e">
        <f t="shared" si="14"/>
        <v>#N/A</v>
      </c>
      <c r="AF81" t="str">
        <f t="shared" si="15"/>
        <v>--</v>
      </c>
      <c r="AG81" t="e">
        <f t="shared" si="16"/>
        <v>#N/A</v>
      </c>
      <c r="AH81" t="str">
        <f>IF(IFERROR(IF(IF(AF81="--",INDEX(D:D,MATCH(AE81,INDEX(B:B,MATCH(AE81,B:B,)+1):B10595,)+MATCH(AE81,B:B,)))=D81,VLOOKUP(AE81,B:D,3,0),IF(AF81="--",INDEX(D:D,MATCH(AE81,INDEX(B:B,MATCH(AE81,B:B,)+1):B10595,)+MATCH(AE81,B:B,)),"---")),"---")=AD81,"---",IFERROR(IF(IF(AF81="--",INDEX(D:D,MATCH(AE81,INDEX(B:B,MATCH(AE81,B:B,)+1):B10595,)+MATCH(AE81,B:B,)))=AD81,VLOOKUP(AE81,B:D,3,0),IF(AF81="--",INDEX(D:D,MATCH(AE81,INDEX(B:B,MATCH(AE81,B:B,)+1):B10595,)+MATCH(AE81,B:B,)),"---")),"---"))</f>
        <v>---</v>
      </c>
      <c r="AI81" t="str">
        <f t="shared" si="17"/>
        <v>--</v>
      </c>
      <c r="AJ81" t="str">
        <f>IF(COUNTIF(CALC_CONN_TEI0181_REV01!F:F,IF(AH81&lt;&gt;"---",VLOOKUP(AD81,CALC_CONN_TEI0181_REV01!F:M,8,0),IF(IFERROR(IF(AD81=AH81,AI81,AH81),"---")="---","---",IF(COUNTIF(CALC_CONN_TEI0181_REV01!F:F,IFERROR(IF(AD81=AH81,AI81,AH81),"---"))&gt;0,"---",IFERROR(IF(AD81=AH81,AI81,AH81),"---")))))=1,IF(AH81&lt;&gt;"---",VLOOKUP(AD81,CALC_CONN_TEI0181_REV01!F:M,8,0),IF(IFERROR(IF(AD81=AH81,AI81,AH81),"---")="---","---",IF(COUNTIF(CALC_CONN_TEI0181_REV01!F:F,IFERROR(IF(AD81=AH81,AI81,AH81),"---"))&gt;0,"---",IFERROR(IF(AD81=AH81,AI81,AH81),"---")))),"---")</f>
        <v>---</v>
      </c>
      <c r="AK81" t="str">
        <f>IF(COUNTIF(CALC_CONN_TEI0181_REV01!F:F,IF(AH81&lt;&gt;"---",VLOOKUP(AD81,CALC_CONN_TEI0181_REV01!F:M,8,0),IF(IFERROR(IF(AD81=AH81,AI81,AH81),"---")="---","---",IF(COUNTIF(CALC_CONN_TEI0181_REV01!F:F,IFERROR(IF(AD81=AH81,AI81,AH81),"---"))&gt;0,"---",IFERROR(IF(AD81=AH81,AI81,AH81),"---")))))=0,IF(AH81&lt;&gt;"---",VLOOKUP(AD81,CALC_CONN_TEI0181_REV01!F:M,8,0),IF(IFERROR(IF(AD81=AH81,AI81,AH81),"---")="---","---",IF(COUNTIF(CALC_CONN_TEI0181_REV01!F:F,IFERROR(IF(AD81=AH81,AI81,AH81),"---"))&gt;0,"---",IFERROR(IF(AD81=AH81,AI81,AH81),"---")))),"---")</f>
        <v>---</v>
      </c>
    </row>
    <row r="82" spans="1:37" x14ac:dyDescent="0.25">
      <c r="A82" t="str">
        <f t="shared" si="9"/>
        <v>J3-50</v>
      </c>
      <c r="B82" t="str">
        <f t="shared" si="10"/>
        <v>NetJ3_50</v>
      </c>
      <c r="C82" t="str">
        <f t="shared" si="11"/>
        <v>J3-NetJ3_50</v>
      </c>
      <c r="D82" t="str">
        <f t="shared" si="12"/>
        <v>J3-50</v>
      </c>
      <c r="E82" t="s">
        <v>270</v>
      </c>
      <c r="F82">
        <v>50</v>
      </c>
      <c r="G82" t="s">
        <v>375</v>
      </c>
      <c r="L82" t="s">
        <v>376</v>
      </c>
      <c r="M82" t="s">
        <v>286</v>
      </c>
      <c r="N82">
        <v>5.2317</v>
      </c>
      <c r="AB82" t="str">
        <f>B2B!D79</f>
        <v>J1</v>
      </c>
      <c r="AC82" t="str">
        <f>B2B!E79</f>
        <v>77</v>
      </c>
      <c r="AD82" t="str">
        <f t="shared" si="13"/>
        <v>J1-77</v>
      </c>
      <c r="AE82" t="e">
        <f t="shared" si="14"/>
        <v>#N/A</v>
      </c>
      <c r="AF82" t="str">
        <f t="shared" si="15"/>
        <v>--</v>
      </c>
      <c r="AG82" t="e">
        <f t="shared" si="16"/>
        <v>#N/A</v>
      </c>
      <c r="AH82" t="str">
        <f>IF(IFERROR(IF(IF(AF82="--",INDEX(D:D,MATCH(AE82,INDEX(B:B,MATCH(AE82,B:B,)+1):B10596,)+MATCH(AE82,B:B,)))=D82,VLOOKUP(AE82,B:D,3,0),IF(AF82="--",INDEX(D:D,MATCH(AE82,INDEX(B:B,MATCH(AE82,B:B,)+1):B10596,)+MATCH(AE82,B:B,)),"---")),"---")=AD82,"---",IFERROR(IF(IF(AF82="--",INDEX(D:D,MATCH(AE82,INDEX(B:B,MATCH(AE82,B:B,)+1):B10596,)+MATCH(AE82,B:B,)))=AD82,VLOOKUP(AE82,B:D,3,0),IF(AF82="--",INDEX(D:D,MATCH(AE82,INDEX(B:B,MATCH(AE82,B:B,)+1):B10596,)+MATCH(AE82,B:B,)),"---")),"---"))</f>
        <v>---</v>
      </c>
      <c r="AI82" t="str">
        <f t="shared" si="17"/>
        <v>--</v>
      </c>
      <c r="AJ82" t="str">
        <f>IF(COUNTIF(CALC_CONN_TEI0181_REV01!F:F,IF(AH82&lt;&gt;"---",VLOOKUP(AD82,CALC_CONN_TEI0181_REV01!F:M,8,0),IF(IFERROR(IF(AD82=AH82,AI82,AH82),"---")="---","---",IF(COUNTIF(CALC_CONN_TEI0181_REV01!F:F,IFERROR(IF(AD82=AH82,AI82,AH82),"---"))&gt;0,"---",IFERROR(IF(AD82=AH82,AI82,AH82),"---")))))=1,IF(AH82&lt;&gt;"---",VLOOKUP(AD82,CALC_CONN_TEI0181_REV01!F:M,8,0),IF(IFERROR(IF(AD82=AH82,AI82,AH82),"---")="---","---",IF(COUNTIF(CALC_CONN_TEI0181_REV01!F:F,IFERROR(IF(AD82=AH82,AI82,AH82),"---"))&gt;0,"---",IFERROR(IF(AD82=AH82,AI82,AH82),"---")))),"---")</f>
        <v>---</v>
      </c>
      <c r="AK82" t="str">
        <f>IF(COUNTIF(CALC_CONN_TEI0181_REV01!F:F,IF(AH82&lt;&gt;"---",VLOOKUP(AD82,CALC_CONN_TEI0181_REV01!F:M,8,0),IF(IFERROR(IF(AD82=AH82,AI82,AH82),"---")="---","---",IF(COUNTIF(CALC_CONN_TEI0181_REV01!F:F,IFERROR(IF(AD82=AH82,AI82,AH82),"---"))&gt;0,"---",IFERROR(IF(AD82=AH82,AI82,AH82),"---")))))=0,IF(AH82&lt;&gt;"---",VLOOKUP(AD82,CALC_CONN_TEI0181_REV01!F:M,8,0),IF(IFERROR(IF(AD82=AH82,AI82,AH82),"---")="---","---",IF(COUNTIF(CALC_CONN_TEI0181_REV01!F:F,IFERROR(IF(AD82=AH82,AI82,AH82),"---"))&gt;0,"---",IFERROR(IF(AD82=AH82,AI82,AH82),"---")))),"---")</f>
        <v>---</v>
      </c>
    </row>
    <row r="83" spans="1:37" x14ac:dyDescent="0.25">
      <c r="A83" t="str">
        <f t="shared" si="9"/>
        <v>J3-51</v>
      </c>
      <c r="B83" t="str">
        <f t="shared" si="10"/>
        <v>SDI</v>
      </c>
      <c r="C83" t="str">
        <f t="shared" si="11"/>
        <v>J3-SDI</v>
      </c>
      <c r="D83" t="str">
        <f t="shared" si="12"/>
        <v>J3-51</v>
      </c>
      <c r="E83" t="s">
        <v>270</v>
      </c>
      <c r="F83">
        <v>51</v>
      </c>
      <c r="G83" t="s">
        <v>377</v>
      </c>
      <c r="L83" t="s">
        <v>378</v>
      </c>
      <c r="M83" t="s">
        <v>286</v>
      </c>
      <c r="N83">
        <v>5.3381999999999996</v>
      </c>
      <c r="AB83" t="str">
        <f>B2B!D80</f>
        <v>J1</v>
      </c>
      <c r="AC83" t="str">
        <f>B2B!E80</f>
        <v>78</v>
      </c>
      <c r="AD83" t="str">
        <f t="shared" si="13"/>
        <v>J1-78</v>
      </c>
      <c r="AE83" t="e">
        <f t="shared" si="14"/>
        <v>#N/A</v>
      </c>
      <c r="AF83" t="str">
        <f t="shared" si="15"/>
        <v>--</v>
      </c>
      <c r="AG83" t="e">
        <f t="shared" si="16"/>
        <v>#N/A</v>
      </c>
      <c r="AH83" t="str">
        <f>IF(IFERROR(IF(IF(AF83="--",INDEX(D:D,MATCH(AE83,INDEX(B:B,MATCH(AE83,B:B,)+1):B10597,)+MATCH(AE83,B:B,)))=D83,VLOOKUP(AE83,B:D,3,0),IF(AF83="--",INDEX(D:D,MATCH(AE83,INDEX(B:B,MATCH(AE83,B:B,)+1):B10597,)+MATCH(AE83,B:B,)),"---")),"---")=AD83,"---",IFERROR(IF(IF(AF83="--",INDEX(D:D,MATCH(AE83,INDEX(B:B,MATCH(AE83,B:B,)+1):B10597,)+MATCH(AE83,B:B,)))=AD83,VLOOKUP(AE83,B:D,3,0),IF(AF83="--",INDEX(D:D,MATCH(AE83,INDEX(B:B,MATCH(AE83,B:B,)+1):B10597,)+MATCH(AE83,B:B,)),"---")),"---"))</f>
        <v>---</v>
      </c>
      <c r="AI83" t="str">
        <f t="shared" si="17"/>
        <v>--</v>
      </c>
      <c r="AJ83" t="str">
        <f>IF(COUNTIF(CALC_CONN_TEI0181_REV01!F:F,IF(AH83&lt;&gt;"---",VLOOKUP(AD83,CALC_CONN_TEI0181_REV01!F:M,8,0),IF(IFERROR(IF(AD83=AH83,AI83,AH83),"---")="---","---",IF(COUNTIF(CALC_CONN_TEI0181_REV01!F:F,IFERROR(IF(AD83=AH83,AI83,AH83),"---"))&gt;0,"---",IFERROR(IF(AD83=AH83,AI83,AH83),"---")))))=1,IF(AH83&lt;&gt;"---",VLOOKUP(AD83,CALC_CONN_TEI0181_REV01!F:M,8,0),IF(IFERROR(IF(AD83=AH83,AI83,AH83),"---")="---","---",IF(COUNTIF(CALC_CONN_TEI0181_REV01!F:F,IFERROR(IF(AD83=AH83,AI83,AH83),"---"))&gt;0,"---",IFERROR(IF(AD83=AH83,AI83,AH83),"---")))),"---")</f>
        <v>---</v>
      </c>
      <c r="AK83" t="str">
        <f>IF(COUNTIF(CALC_CONN_TEI0181_REV01!F:F,IF(AH83&lt;&gt;"---",VLOOKUP(AD83,CALC_CONN_TEI0181_REV01!F:M,8,0),IF(IFERROR(IF(AD83=AH83,AI83,AH83),"---")="---","---",IF(COUNTIF(CALC_CONN_TEI0181_REV01!F:F,IFERROR(IF(AD83=AH83,AI83,AH83),"---"))&gt;0,"---",IFERROR(IF(AD83=AH83,AI83,AH83),"---")))))=0,IF(AH83&lt;&gt;"---",VLOOKUP(AD83,CALC_CONN_TEI0181_REV01!F:M,8,0),IF(IFERROR(IF(AD83=AH83,AI83,AH83),"---")="---","---",IF(COUNTIF(CALC_CONN_TEI0181_REV01!F:F,IFERROR(IF(AD83=AH83,AI83,AH83),"---"))&gt;0,"---",IFERROR(IF(AD83=AH83,AI83,AH83),"---")))),"---")</f>
        <v>---</v>
      </c>
    </row>
    <row r="84" spans="1:37" x14ac:dyDescent="0.25">
      <c r="A84" t="str">
        <f t="shared" si="9"/>
        <v>J3-52</v>
      </c>
      <c r="B84" t="str">
        <f t="shared" si="10"/>
        <v>NetJ3_52</v>
      </c>
      <c r="C84" t="str">
        <f t="shared" si="11"/>
        <v>J3-NetJ3_52</v>
      </c>
      <c r="D84" t="str">
        <f t="shared" si="12"/>
        <v>J3-52</v>
      </c>
      <c r="E84" t="s">
        <v>270</v>
      </c>
      <c r="F84">
        <v>52</v>
      </c>
      <c r="G84" t="s">
        <v>379</v>
      </c>
      <c r="L84" t="s">
        <v>380</v>
      </c>
      <c r="M84" t="s">
        <v>286</v>
      </c>
      <c r="N84">
        <v>4.4821999999999997</v>
      </c>
      <c r="AB84" t="str">
        <f>B2B!D81</f>
        <v>J1</v>
      </c>
      <c r="AC84" t="str">
        <f>B2B!E81</f>
        <v>79</v>
      </c>
      <c r="AD84" t="str">
        <f t="shared" si="13"/>
        <v>J1-79</v>
      </c>
      <c r="AE84" t="e">
        <f t="shared" si="14"/>
        <v>#N/A</v>
      </c>
      <c r="AF84" t="str">
        <f t="shared" si="15"/>
        <v>--</v>
      </c>
      <c r="AG84" t="e">
        <f t="shared" si="16"/>
        <v>#N/A</v>
      </c>
      <c r="AH84" t="str">
        <f>IF(IFERROR(IF(IF(AF84="--",INDEX(D:D,MATCH(AE84,INDEX(B:B,MATCH(AE84,B:B,)+1):B10598,)+MATCH(AE84,B:B,)))=D84,VLOOKUP(AE84,B:D,3,0),IF(AF84="--",INDEX(D:D,MATCH(AE84,INDEX(B:B,MATCH(AE84,B:B,)+1):B10598,)+MATCH(AE84,B:B,)),"---")),"---")=AD84,"---",IFERROR(IF(IF(AF84="--",INDEX(D:D,MATCH(AE84,INDEX(B:B,MATCH(AE84,B:B,)+1):B10598,)+MATCH(AE84,B:B,)))=AD84,VLOOKUP(AE84,B:D,3,0),IF(AF84="--",INDEX(D:D,MATCH(AE84,INDEX(B:B,MATCH(AE84,B:B,)+1):B10598,)+MATCH(AE84,B:B,)),"---")),"---"))</f>
        <v>---</v>
      </c>
      <c r="AI84" t="str">
        <f t="shared" si="17"/>
        <v>--</v>
      </c>
      <c r="AJ84" t="str">
        <f>IF(COUNTIF(CALC_CONN_TEI0181_REV01!F:F,IF(AH84&lt;&gt;"---",VLOOKUP(AD84,CALC_CONN_TEI0181_REV01!F:M,8,0),IF(IFERROR(IF(AD84=AH84,AI84,AH84),"---")="---","---",IF(COUNTIF(CALC_CONN_TEI0181_REV01!F:F,IFERROR(IF(AD84=AH84,AI84,AH84),"---"))&gt;0,"---",IFERROR(IF(AD84=AH84,AI84,AH84),"---")))))=1,IF(AH84&lt;&gt;"---",VLOOKUP(AD84,CALC_CONN_TEI0181_REV01!F:M,8,0),IF(IFERROR(IF(AD84=AH84,AI84,AH84),"---")="---","---",IF(COUNTIF(CALC_CONN_TEI0181_REV01!F:F,IFERROR(IF(AD84=AH84,AI84,AH84),"---"))&gt;0,"---",IFERROR(IF(AD84=AH84,AI84,AH84),"---")))),"---")</f>
        <v>---</v>
      </c>
      <c r="AK84" t="str">
        <f>IF(COUNTIF(CALC_CONN_TEI0181_REV01!F:F,IF(AH84&lt;&gt;"---",VLOOKUP(AD84,CALC_CONN_TEI0181_REV01!F:M,8,0),IF(IFERROR(IF(AD84=AH84,AI84,AH84),"---")="---","---",IF(COUNTIF(CALC_CONN_TEI0181_REV01!F:F,IFERROR(IF(AD84=AH84,AI84,AH84),"---"))&gt;0,"---",IFERROR(IF(AD84=AH84,AI84,AH84),"---")))))=0,IF(AH84&lt;&gt;"---",VLOOKUP(AD84,CALC_CONN_TEI0181_REV01!F:M,8,0),IF(IFERROR(IF(AD84=AH84,AI84,AH84),"---")="---","---",IF(COUNTIF(CALC_CONN_TEI0181_REV01!F:F,IFERROR(IF(AD84=AH84,AI84,AH84),"---"))&gt;0,"---",IFERROR(IF(AD84=AH84,AI84,AH84),"---")))),"---")</f>
        <v>---</v>
      </c>
    </row>
    <row r="85" spans="1:37" x14ac:dyDescent="0.25">
      <c r="A85" t="str">
        <f t="shared" si="9"/>
        <v>J3-53</v>
      </c>
      <c r="B85" t="str">
        <f t="shared" si="10"/>
        <v>SDO</v>
      </c>
      <c r="C85" t="str">
        <f t="shared" si="11"/>
        <v>J3-SDO</v>
      </c>
      <c r="D85" t="str">
        <f t="shared" si="12"/>
        <v>J3-53</v>
      </c>
      <c r="E85" t="s">
        <v>270</v>
      </c>
      <c r="F85">
        <v>53</v>
      </c>
      <c r="G85" t="s">
        <v>381</v>
      </c>
      <c r="L85" t="s">
        <v>382</v>
      </c>
      <c r="M85" t="s">
        <v>286</v>
      </c>
      <c r="N85">
        <v>3.8353999999999999</v>
      </c>
      <c r="AB85" t="str">
        <f>B2B!D82</f>
        <v>J1</v>
      </c>
      <c r="AC85" t="str">
        <f>B2B!E82</f>
        <v>80</v>
      </c>
      <c r="AD85" t="str">
        <f t="shared" si="13"/>
        <v>J1-80</v>
      </c>
      <c r="AE85" t="e">
        <f t="shared" si="14"/>
        <v>#N/A</v>
      </c>
      <c r="AF85" t="str">
        <f t="shared" si="15"/>
        <v>--</v>
      </c>
      <c r="AG85" t="e">
        <f t="shared" si="16"/>
        <v>#N/A</v>
      </c>
      <c r="AH85" t="str">
        <f>IF(IFERROR(IF(IF(AF85="--",INDEX(D:D,MATCH(AE85,INDEX(B:B,MATCH(AE85,B:B,)+1):B10599,)+MATCH(AE85,B:B,)))=D85,VLOOKUP(AE85,B:D,3,0),IF(AF85="--",INDEX(D:D,MATCH(AE85,INDEX(B:B,MATCH(AE85,B:B,)+1):B10599,)+MATCH(AE85,B:B,)),"---")),"---")=AD85,"---",IFERROR(IF(IF(AF85="--",INDEX(D:D,MATCH(AE85,INDEX(B:B,MATCH(AE85,B:B,)+1):B10599,)+MATCH(AE85,B:B,)))=AD85,VLOOKUP(AE85,B:D,3,0),IF(AF85="--",INDEX(D:D,MATCH(AE85,INDEX(B:B,MATCH(AE85,B:B,)+1):B10599,)+MATCH(AE85,B:B,)),"---")),"---"))</f>
        <v>---</v>
      </c>
      <c r="AI85" t="str">
        <f t="shared" si="17"/>
        <v>--</v>
      </c>
      <c r="AJ85" t="str">
        <f>IF(COUNTIF(CALC_CONN_TEI0181_REV01!F:F,IF(AH85&lt;&gt;"---",VLOOKUP(AD85,CALC_CONN_TEI0181_REV01!F:M,8,0),IF(IFERROR(IF(AD85=AH85,AI85,AH85),"---")="---","---",IF(COUNTIF(CALC_CONN_TEI0181_REV01!F:F,IFERROR(IF(AD85=AH85,AI85,AH85),"---"))&gt;0,"---",IFERROR(IF(AD85=AH85,AI85,AH85),"---")))))=1,IF(AH85&lt;&gt;"---",VLOOKUP(AD85,CALC_CONN_TEI0181_REV01!F:M,8,0),IF(IFERROR(IF(AD85=AH85,AI85,AH85),"---")="---","---",IF(COUNTIF(CALC_CONN_TEI0181_REV01!F:F,IFERROR(IF(AD85=AH85,AI85,AH85),"---"))&gt;0,"---",IFERROR(IF(AD85=AH85,AI85,AH85),"---")))),"---")</f>
        <v>---</v>
      </c>
      <c r="AK85" t="str">
        <f>IF(COUNTIF(CALC_CONN_TEI0181_REV01!F:F,IF(AH85&lt;&gt;"---",VLOOKUP(AD85,CALC_CONN_TEI0181_REV01!F:M,8,0),IF(IFERROR(IF(AD85=AH85,AI85,AH85),"---")="---","---",IF(COUNTIF(CALC_CONN_TEI0181_REV01!F:F,IFERROR(IF(AD85=AH85,AI85,AH85),"---"))&gt;0,"---",IFERROR(IF(AD85=AH85,AI85,AH85),"---")))))=0,IF(AH85&lt;&gt;"---",VLOOKUP(AD85,CALC_CONN_TEI0181_REV01!F:M,8,0),IF(IFERROR(IF(AD85=AH85,AI85,AH85),"---")="---","---",IF(COUNTIF(CALC_CONN_TEI0181_REV01!F:F,IFERROR(IF(AD85=AH85,AI85,AH85),"---"))&gt;0,"---",IFERROR(IF(AD85=AH85,AI85,AH85),"---")))),"---")</f>
        <v>---</v>
      </c>
    </row>
    <row r="86" spans="1:37" x14ac:dyDescent="0.25">
      <c r="A86" t="str">
        <f t="shared" si="9"/>
        <v>J3-54</v>
      </c>
      <c r="B86" t="str">
        <f t="shared" si="10"/>
        <v>GND</v>
      </c>
      <c r="C86" t="str">
        <f t="shared" si="11"/>
        <v>J3-GND</v>
      </c>
      <c r="D86" t="str">
        <f t="shared" si="12"/>
        <v>J3-54</v>
      </c>
      <c r="E86" t="s">
        <v>270</v>
      </c>
      <c r="F86">
        <v>54</v>
      </c>
      <c r="G86" t="s">
        <v>325</v>
      </c>
      <c r="L86" t="s">
        <v>383</v>
      </c>
      <c r="M86" t="s">
        <v>286</v>
      </c>
      <c r="N86">
        <v>9.1631</v>
      </c>
      <c r="AB86" t="str">
        <f>B2B!D83</f>
        <v>J1</v>
      </c>
      <c r="AC86" t="str">
        <f>B2B!E83</f>
        <v>81</v>
      </c>
      <c r="AD86" t="str">
        <f t="shared" si="13"/>
        <v>J1-81</v>
      </c>
      <c r="AE86" t="e">
        <f t="shared" si="14"/>
        <v>#N/A</v>
      </c>
      <c r="AF86" t="str">
        <f t="shared" si="15"/>
        <v>--</v>
      </c>
      <c r="AG86" t="e">
        <f t="shared" si="16"/>
        <v>#N/A</v>
      </c>
      <c r="AH86" t="str">
        <f>IF(IFERROR(IF(IF(AF86="--",INDEX(D:D,MATCH(AE86,INDEX(B:B,MATCH(AE86,B:B,)+1):B10600,)+MATCH(AE86,B:B,)))=D86,VLOOKUP(AE86,B:D,3,0),IF(AF86="--",INDEX(D:D,MATCH(AE86,INDEX(B:B,MATCH(AE86,B:B,)+1):B10600,)+MATCH(AE86,B:B,)),"---")),"---")=AD86,"---",IFERROR(IF(IF(AF86="--",INDEX(D:D,MATCH(AE86,INDEX(B:B,MATCH(AE86,B:B,)+1):B10600,)+MATCH(AE86,B:B,)))=AD86,VLOOKUP(AE86,B:D,3,0),IF(AF86="--",INDEX(D:D,MATCH(AE86,INDEX(B:B,MATCH(AE86,B:B,)+1):B10600,)+MATCH(AE86,B:B,)),"---")),"---"))</f>
        <v>---</v>
      </c>
      <c r="AI86" t="str">
        <f t="shared" si="17"/>
        <v>--</v>
      </c>
      <c r="AJ86" t="str">
        <f>IF(COUNTIF(CALC_CONN_TEI0181_REV01!F:F,IF(AH86&lt;&gt;"---",VLOOKUP(AD86,CALC_CONN_TEI0181_REV01!F:M,8,0),IF(IFERROR(IF(AD86=AH86,AI86,AH86),"---")="---","---",IF(COUNTIF(CALC_CONN_TEI0181_REV01!F:F,IFERROR(IF(AD86=AH86,AI86,AH86),"---"))&gt;0,"---",IFERROR(IF(AD86=AH86,AI86,AH86),"---")))))=1,IF(AH86&lt;&gt;"---",VLOOKUP(AD86,CALC_CONN_TEI0181_REV01!F:M,8,0),IF(IFERROR(IF(AD86=AH86,AI86,AH86),"---")="---","---",IF(COUNTIF(CALC_CONN_TEI0181_REV01!F:F,IFERROR(IF(AD86=AH86,AI86,AH86),"---"))&gt;0,"---",IFERROR(IF(AD86=AH86,AI86,AH86),"---")))),"---")</f>
        <v>---</v>
      </c>
      <c r="AK86" t="str">
        <f>IF(COUNTIF(CALC_CONN_TEI0181_REV01!F:F,IF(AH86&lt;&gt;"---",VLOOKUP(AD86,CALC_CONN_TEI0181_REV01!F:M,8,0),IF(IFERROR(IF(AD86=AH86,AI86,AH86),"---")="---","---",IF(COUNTIF(CALC_CONN_TEI0181_REV01!F:F,IFERROR(IF(AD86=AH86,AI86,AH86),"---"))&gt;0,"---",IFERROR(IF(AD86=AH86,AI86,AH86),"---")))))=0,IF(AH86&lt;&gt;"---",VLOOKUP(AD86,CALC_CONN_TEI0181_REV01!F:M,8,0),IF(IFERROR(IF(AD86=AH86,AI86,AH86),"---")="---","---",IF(COUNTIF(CALC_CONN_TEI0181_REV01!F:F,IFERROR(IF(AD86=AH86,AI86,AH86),"---"))&gt;0,"---",IFERROR(IF(AD86=AH86,AI86,AH86),"---")))),"---")</f>
        <v>---</v>
      </c>
    </row>
    <row r="87" spans="1:37" x14ac:dyDescent="0.25">
      <c r="A87" t="str">
        <f t="shared" si="9"/>
        <v>J3-55</v>
      </c>
      <c r="B87" t="str">
        <f t="shared" si="10"/>
        <v>SEL</v>
      </c>
      <c r="C87" t="str">
        <f t="shared" si="11"/>
        <v>J3-SEL</v>
      </c>
      <c r="D87" t="str">
        <f t="shared" si="12"/>
        <v>J3-55</v>
      </c>
      <c r="E87" t="s">
        <v>270</v>
      </c>
      <c r="F87">
        <v>55</v>
      </c>
      <c r="G87" t="s">
        <v>384</v>
      </c>
      <c r="L87" t="s">
        <v>385</v>
      </c>
      <c r="M87" t="s">
        <v>286</v>
      </c>
      <c r="N87">
        <v>143.30170000000001</v>
      </c>
      <c r="AB87" t="str">
        <f>B2B!D84</f>
        <v>J1</v>
      </c>
      <c r="AC87" t="str">
        <f>B2B!E84</f>
        <v>82</v>
      </c>
      <c r="AD87" t="str">
        <f t="shared" si="13"/>
        <v>J1-82</v>
      </c>
      <c r="AE87" t="e">
        <f t="shared" si="14"/>
        <v>#N/A</v>
      </c>
      <c r="AF87" t="str">
        <f t="shared" si="15"/>
        <v>--</v>
      </c>
      <c r="AG87" t="e">
        <f t="shared" si="16"/>
        <v>#N/A</v>
      </c>
      <c r="AH87" t="str">
        <f>IF(IFERROR(IF(IF(AF87="--",INDEX(D:D,MATCH(AE87,INDEX(B:B,MATCH(AE87,B:B,)+1):B10601,)+MATCH(AE87,B:B,)))=D87,VLOOKUP(AE87,B:D,3,0),IF(AF87="--",INDEX(D:D,MATCH(AE87,INDEX(B:B,MATCH(AE87,B:B,)+1):B10601,)+MATCH(AE87,B:B,)),"---")),"---")=AD87,"---",IFERROR(IF(IF(AF87="--",INDEX(D:D,MATCH(AE87,INDEX(B:B,MATCH(AE87,B:B,)+1):B10601,)+MATCH(AE87,B:B,)))=AD87,VLOOKUP(AE87,B:D,3,0),IF(AF87="--",INDEX(D:D,MATCH(AE87,INDEX(B:B,MATCH(AE87,B:B,)+1):B10601,)+MATCH(AE87,B:B,)),"---")),"---"))</f>
        <v>---</v>
      </c>
      <c r="AI87" t="str">
        <f t="shared" si="17"/>
        <v>--</v>
      </c>
      <c r="AJ87" t="str">
        <f>IF(COUNTIF(CALC_CONN_TEI0181_REV01!F:F,IF(AH87&lt;&gt;"---",VLOOKUP(AD87,CALC_CONN_TEI0181_REV01!F:M,8,0),IF(IFERROR(IF(AD87=AH87,AI87,AH87),"---")="---","---",IF(COUNTIF(CALC_CONN_TEI0181_REV01!F:F,IFERROR(IF(AD87=AH87,AI87,AH87),"---"))&gt;0,"---",IFERROR(IF(AD87=AH87,AI87,AH87),"---")))))=1,IF(AH87&lt;&gt;"---",VLOOKUP(AD87,CALC_CONN_TEI0181_REV01!F:M,8,0),IF(IFERROR(IF(AD87=AH87,AI87,AH87),"---")="---","---",IF(COUNTIF(CALC_CONN_TEI0181_REV01!F:F,IFERROR(IF(AD87=AH87,AI87,AH87),"---"))&gt;0,"---",IFERROR(IF(AD87=AH87,AI87,AH87),"---")))),"---")</f>
        <v>---</v>
      </c>
      <c r="AK87" t="str">
        <f>IF(COUNTIF(CALC_CONN_TEI0181_REV01!F:F,IF(AH87&lt;&gt;"---",VLOOKUP(AD87,CALC_CONN_TEI0181_REV01!F:M,8,0),IF(IFERROR(IF(AD87=AH87,AI87,AH87),"---")="---","---",IF(COUNTIF(CALC_CONN_TEI0181_REV01!F:F,IFERROR(IF(AD87=AH87,AI87,AH87),"---"))&gt;0,"---",IFERROR(IF(AD87=AH87,AI87,AH87),"---")))))=0,IF(AH87&lt;&gt;"---",VLOOKUP(AD87,CALC_CONN_TEI0181_REV01!F:M,8,0),IF(IFERROR(IF(AD87=AH87,AI87,AH87),"---")="---","---",IF(COUNTIF(CALC_CONN_TEI0181_REV01!F:F,IFERROR(IF(AD87=AH87,AI87,AH87),"---"))&gt;0,"---",IFERROR(IF(AD87=AH87,AI87,AH87),"---")))),"---")</f>
        <v>---</v>
      </c>
    </row>
    <row r="88" spans="1:37" x14ac:dyDescent="0.25">
      <c r="A88" t="str">
        <f t="shared" si="9"/>
        <v>J3-56</v>
      </c>
      <c r="B88" t="str">
        <f t="shared" si="10"/>
        <v>NetJ3_56</v>
      </c>
      <c r="C88" t="str">
        <f t="shared" si="11"/>
        <v>J3-NetJ3_56</v>
      </c>
      <c r="D88" t="str">
        <f t="shared" si="12"/>
        <v>J3-56</v>
      </c>
      <c r="E88" t="s">
        <v>270</v>
      </c>
      <c r="F88">
        <v>56</v>
      </c>
      <c r="G88" t="s">
        <v>386</v>
      </c>
      <c r="L88" t="s">
        <v>387</v>
      </c>
      <c r="M88" t="s">
        <v>286</v>
      </c>
      <c r="N88">
        <v>29.3843</v>
      </c>
      <c r="AB88" t="str">
        <f>B2B!D85</f>
        <v>J1</v>
      </c>
      <c r="AC88" t="str">
        <f>B2B!E85</f>
        <v>83</v>
      </c>
      <c r="AD88" t="str">
        <f t="shared" si="13"/>
        <v>J1-83</v>
      </c>
      <c r="AE88" t="e">
        <f t="shared" si="14"/>
        <v>#N/A</v>
      </c>
      <c r="AF88" t="str">
        <f t="shared" si="15"/>
        <v>--</v>
      </c>
      <c r="AG88" t="e">
        <f t="shared" si="16"/>
        <v>#N/A</v>
      </c>
      <c r="AH88" t="str">
        <f>IF(IFERROR(IF(IF(AF88="--",INDEX(D:D,MATCH(AE88,INDEX(B:B,MATCH(AE88,B:B,)+1):B10602,)+MATCH(AE88,B:B,)))=D88,VLOOKUP(AE88,B:D,3,0),IF(AF88="--",INDEX(D:D,MATCH(AE88,INDEX(B:B,MATCH(AE88,B:B,)+1):B10602,)+MATCH(AE88,B:B,)),"---")),"---")=AD88,"---",IFERROR(IF(IF(AF88="--",INDEX(D:D,MATCH(AE88,INDEX(B:B,MATCH(AE88,B:B,)+1):B10602,)+MATCH(AE88,B:B,)))=AD88,VLOOKUP(AE88,B:D,3,0),IF(AF88="--",INDEX(D:D,MATCH(AE88,INDEX(B:B,MATCH(AE88,B:B,)+1):B10602,)+MATCH(AE88,B:B,)),"---")),"---"))</f>
        <v>---</v>
      </c>
      <c r="AI88" t="str">
        <f t="shared" si="17"/>
        <v>--</v>
      </c>
      <c r="AJ88" t="str">
        <f>IF(COUNTIF(CALC_CONN_TEI0181_REV01!F:F,IF(AH88&lt;&gt;"---",VLOOKUP(AD88,CALC_CONN_TEI0181_REV01!F:M,8,0),IF(IFERROR(IF(AD88=AH88,AI88,AH88),"---")="---","---",IF(COUNTIF(CALC_CONN_TEI0181_REV01!F:F,IFERROR(IF(AD88=AH88,AI88,AH88),"---"))&gt;0,"---",IFERROR(IF(AD88=AH88,AI88,AH88),"---")))))=1,IF(AH88&lt;&gt;"---",VLOOKUP(AD88,CALC_CONN_TEI0181_REV01!F:M,8,0),IF(IFERROR(IF(AD88=AH88,AI88,AH88),"---")="---","---",IF(COUNTIF(CALC_CONN_TEI0181_REV01!F:F,IFERROR(IF(AD88=AH88,AI88,AH88),"---"))&gt;0,"---",IFERROR(IF(AD88=AH88,AI88,AH88),"---")))),"---")</f>
        <v>---</v>
      </c>
      <c r="AK88" t="str">
        <f>IF(COUNTIF(CALC_CONN_TEI0181_REV01!F:F,IF(AH88&lt;&gt;"---",VLOOKUP(AD88,CALC_CONN_TEI0181_REV01!F:M,8,0),IF(IFERROR(IF(AD88=AH88,AI88,AH88),"---")="---","---",IF(COUNTIF(CALC_CONN_TEI0181_REV01!F:F,IFERROR(IF(AD88=AH88,AI88,AH88),"---"))&gt;0,"---",IFERROR(IF(AD88=AH88,AI88,AH88),"---")))))=0,IF(AH88&lt;&gt;"---",VLOOKUP(AD88,CALC_CONN_TEI0181_REV01!F:M,8,0),IF(IFERROR(IF(AD88=AH88,AI88,AH88),"---")="---","---",IF(COUNTIF(CALC_CONN_TEI0181_REV01!F:F,IFERROR(IF(AD88=AH88,AI88,AH88),"---"))&gt;0,"---",IFERROR(IF(AD88=AH88,AI88,AH88),"---")))),"---")</f>
        <v>---</v>
      </c>
    </row>
    <row r="89" spans="1:37" x14ac:dyDescent="0.25">
      <c r="A89" t="str">
        <f t="shared" si="9"/>
        <v>J3-57</v>
      </c>
      <c r="B89" t="str">
        <f t="shared" si="10"/>
        <v>MODE</v>
      </c>
      <c r="C89" t="str">
        <f t="shared" si="11"/>
        <v>J3-MODE</v>
      </c>
      <c r="D89" t="str">
        <f t="shared" si="12"/>
        <v>J3-57</v>
      </c>
      <c r="E89" t="s">
        <v>270</v>
      </c>
      <c r="F89">
        <v>57</v>
      </c>
      <c r="G89" t="s">
        <v>388</v>
      </c>
      <c r="L89" t="s">
        <v>325</v>
      </c>
      <c r="M89" t="s">
        <v>286</v>
      </c>
      <c r="N89">
        <v>714.10059999999999</v>
      </c>
      <c r="AB89" t="str">
        <f>B2B!D86</f>
        <v>J1</v>
      </c>
      <c r="AC89" t="str">
        <f>B2B!E86</f>
        <v>84</v>
      </c>
      <c r="AD89" t="str">
        <f t="shared" si="13"/>
        <v>J1-84</v>
      </c>
      <c r="AE89" t="e">
        <f t="shared" si="14"/>
        <v>#N/A</v>
      </c>
      <c r="AF89" t="str">
        <f t="shared" si="15"/>
        <v>--</v>
      </c>
      <c r="AG89" t="e">
        <f t="shared" si="16"/>
        <v>#N/A</v>
      </c>
      <c r="AH89" t="str">
        <f>IF(IFERROR(IF(IF(AF89="--",INDEX(D:D,MATCH(AE89,INDEX(B:B,MATCH(AE89,B:B,)+1):B10603,)+MATCH(AE89,B:B,)))=D89,VLOOKUP(AE89,B:D,3,0),IF(AF89="--",INDEX(D:D,MATCH(AE89,INDEX(B:B,MATCH(AE89,B:B,)+1):B10603,)+MATCH(AE89,B:B,)),"---")),"---")=AD89,"---",IFERROR(IF(IF(AF89="--",INDEX(D:D,MATCH(AE89,INDEX(B:B,MATCH(AE89,B:B,)+1):B10603,)+MATCH(AE89,B:B,)))=AD89,VLOOKUP(AE89,B:D,3,0),IF(AF89="--",INDEX(D:D,MATCH(AE89,INDEX(B:B,MATCH(AE89,B:B,)+1):B10603,)+MATCH(AE89,B:B,)),"---")),"---"))</f>
        <v>---</v>
      </c>
      <c r="AI89" t="str">
        <f t="shared" si="17"/>
        <v>--</v>
      </c>
      <c r="AJ89" t="str">
        <f>IF(COUNTIF(CALC_CONN_TEI0181_REV01!F:F,IF(AH89&lt;&gt;"---",VLOOKUP(AD89,CALC_CONN_TEI0181_REV01!F:M,8,0),IF(IFERROR(IF(AD89=AH89,AI89,AH89),"---")="---","---",IF(COUNTIF(CALC_CONN_TEI0181_REV01!F:F,IFERROR(IF(AD89=AH89,AI89,AH89),"---"))&gt;0,"---",IFERROR(IF(AD89=AH89,AI89,AH89),"---")))))=1,IF(AH89&lt;&gt;"---",VLOOKUP(AD89,CALC_CONN_TEI0181_REV01!F:M,8,0),IF(IFERROR(IF(AD89=AH89,AI89,AH89),"---")="---","---",IF(COUNTIF(CALC_CONN_TEI0181_REV01!F:F,IFERROR(IF(AD89=AH89,AI89,AH89),"---"))&gt;0,"---",IFERROR(IF(AD89=AH89,AI89,AH89),"---")))),"---")</f>
        <v>---</v>
      </c>
      <c r="AK89" t="str">
        <f>IF(COUNTIF(CALC_CONN_TEI0181_REV01!F:F,IF(AH89&lt;&gt;"---",VLOOKUP(AD89,CALC_CONN_TEI0181_REV01!F:M,8,0),IF(IFERROR(IF(AD89=AH89,AI89,AH89),"---")="---","---",IF(COUNTIF(CALC_CONN_TEI0181_REV01!F:F,IFERROR(IF(AD89=AH89,AI89,AH89),"---"))&gt;0,"---",IFERROR(IF(AD89=AH89,AI89,AH89),"---")))))=0,IF(AH89&lt;&gt;"---",VLOOKUP(AD89,CALC_CONN_TEI0181_REV01!F:M,8,0),IF(IFERROR(IF(AD89=AH89,AI89,AH89),"---")="---","---",IF(COUNTIF(CALC_CONN_TEI0181_REV01!F:F,IFERROR(IF(AD89=AH89,AI89,AH89),"---"))&gt;0,"---",IFERROR(IF(AD89=AH89,AI89,AH89),"---")))),"---")</f>
        <v>---</v>
      </c>
    </row>
    <row r="90" spans="1:37" x14ac:dyDescent="0.25">
      <c r="A90" t="str">
        <f t="shared" si="9"/>
        <v>J3-58</v>
      </c>
      <c r="B90" t="str">
        <f t="shared" si="10"/>
        <v>NetJ3_58</v>
      </c>
      <c r="C90" t="str">
        <f t="shared" si="11"/>
        <v>J3-NetJ3_58</v>
      </c>
      <c r="D90" t="str">
        <f t="shared" si="12"/>
        <v>J3-58</v>
      </c>
      <c r="E90" t="s">
        <v>270</v>
      </c>
      <c r="F90">
        <v>58</v>
      </c>
      <c r="G90" t="s">
        <v>389</v>
      </c>
      <c r="L90" t="s">
        <v>390</v>
      </c>
      <c r="M90" t="s">
        <v>286</v>
      </c>
      <c r="N90">
        <v>25.8931</v>
      </c>
      <c r="AB90" t="str">
        <f>B2B!D87</f>
        <v>J1</v>
      </c>
      <c r="AC90" t="str">
        <f>B2B!E87</f>
        <v>85</v>
      </c>
      <c r="AD90" t="str">
        <f t="shared" si="13"/>
        <v>J1-85</v>
      </c>
      <c r="AE90" t="e">
        <f t="shared" si="14"/>
        <v>#N/A</v>
      </c>
      <c r="AF90" t="str">
        <f t="shared" si="15"/>
        <v>--</v>
      </c>
      <c r="AG90" t="e">
        <f t="shared" si="16"/>
        <v>#N/A</v>
      </c>
      <c r="AH90" t="str">
        <f>IF(IFERROR(IF(IF(AF90="--",INDEX(D:D,MATCH(AE90,INDEX(B:B,MATCH(AE90,B:B,)+1):B10604,)+MATCH(AE90,B:B,)))=D90,VLOOKUP(AE90,B:D,3,0),IF(AF90="--",INDEX(D:D,MATCH(AE90,INDEX(B:B,MATCH(AE90,B:B,)+1):B10604,)+MATCH(AE90,B:B,)),"---")),"---")=AD90,"---",IFERROR(IF(IF(AF90="--",INDEX(D:D,MATCH(AE90,INDEX(B:B,MATCH(AE90,B:B,)+1):B10604,)+MATCH(AE90,B:B,)))=AD90,VLOOKUP(AE90,B:D,3,0),IF(AF90="--",INDEX(D:D,MATCH(AE90,INDEX(B:B,MATCH(AE90,B:B,)+1):B10604,)+MATCH(AE90,B:B,)),"---")),"---"))</f>
        <v>---</v>
      </c>
      <c r="AI90" t="str">
        <f t="shared" si="17"/>
        <v>--</v>
      </c>
      <c r="AJ90" t="str">
        <f>IF(COUNTIF(CALC_CONN_TEI0181_REV01!F:F,IF(AH90&lt;&gt;"---",VLOOKUP(AD90,CALC_CONN_TEI0181_REV01!F:M,8,0),IF(IFERROR(IF(AD90=AH90,AI90,AH90),"---")="---","---",IF(COUNTIF(CALC_CONN_TEI0181_REV01!F:F,IFERROR(IF(AD90=AH90,AI90,AH90),"---"))&gt;0,"---",IFERROR(IF(AD90=AH90,AI90,AH90),"---")))))=1,IF(AH90&lt;&gt;"---",VLOOKUP(AD90,CALC_CONN_TEI0181_REV01!F:M,8,0),IF(IFERROR(IF(AD90=AH90,AI90,AH90),"---")="---","---",IF(COUNTIF(CALC_CONN_TEI0181_REV01!F:F,IFERROR(IF(AD90=AH90,AI90,AH90),"---"))&gt;0,"---",IFERROR(IF(AD90=AH90,AI90,AH90),"---")))),"---")</f>
        <v>---</v>
      </c>
      <c r="AK90" t="str">
        <f>IF(COUNTIF(CALC_CONN_TEI0181_REV01!F:F,IF(AH90&lt;&gt;"---",VLOOKUP(AD90,CALC_CONN_TEI0181_REV01!F:M,8,0),IF(IFERROR(IF(AD90=AH90,AI90,AH90),"---")="---","---",IF(COUNTIF(CALC_CONN_TEI0181_REV01!F:F,IFERROR(IF(AD90=AH90,AI90,AH90),"---"))&gt;0,"---",IFERROR(IF(AD90=AH90,AI90,AH90),"---")))))=0,IF(AH90&lt;&gt;"---",VLOOKUP(AD90,CALC_CONN_TEI0181_REV01!F:M,8,0),IF(IFERROR(IF(AD90=AH90,AI90,AH90),"---")="---","---",IF(COUNTIF(CALC_CONN_TEI0181_REV01!F:F,IFERROR(IF(AD90=AH90,AI90,AH90),"---"))&gt;0,"---",IFERROR(IF(AD90=AH90,AI90,AH90),"---")))),"---")</f>
        <v>---</v>
      </c>
    </row>
    <row r="91" spans="1:37" x14ac:dyDescent="0.25">
      <c r="A91" t="str">
        <f t="shared" si="9"/>
        <v>J3-59</v>
      </c>
      <c r="B91" t="str">
        <f t="shared" si="10"/>
        <v>SCK</v>
      </c>
      <c r="C91" t="str">
        <f t="shared" si="11"/>
        <v>J3-SCK</v>
      </c>
      <c r="D91" t="str">
        <f t="shared" si="12"/>
        <v>J3-59</v>
      </c>
      <c r="E91" t="s">
        <v>270</v>
      </c>
      <c r="F91">
        <v>59</v>
      </c>
      <c r="G91" t="s">
        <v>391</v>
      </c>
      <c r="L91" t="s">
        <v>347</v>
      </c>
      <c r="M91" t="s">
        <v>286</v>
      </c>
      <c r="N91">
        <v>29.729299999999999</v>
      </c>
      <c r="AB91" t="str">
        <f>B2B!D88</f>
        <v>J1</v>
      </c>
      <c r="AC91" t="str">
        <f>B2B!E88</f>
        <v>86</v>
      </c>
      <c r="AD91" t="str">
        <f t="shared" si="13"/>
        <v>J1-86</v>
      </c>
      <c r="AE91" t="e">
        <f t="shared" si="14"/>
        <v>#N/A</v>
      </c>
      <c r="AF91" t="str">
        <f t="shared" si="15"/>
        <v>--</v>
      </c>
      <c r="AG91" t="e">
        <f t="shared" si="16"/>
        <v>#N/A</v>
      </c>
      <c r="AH91" t="str">
        <f>IF(IFERROR(IF(IF(AF91="--",INDEX(D:D,MATCH(AE91,INDEX(B:B,MATCH(AE91,B:B,)+1):B10605,)+MATCH(AE91,B:B,)))=D91,VLOOKUP(AE91,B:D,3,0),IF(AF91="--",INDEX(D:D,MATCH(AE91,INDEX(B:B,MATCH(AE91,B:B,)+1):B10605,)+MATCH(AE91,B:B,)),"---")),"---")=AD91,"---",IFERROR(IF(IF(AF91="--",INDEX(D:D,MATCH(AE91,INDEX(B:B,MATCH(AE91,B:B,)+1):B10605,)+MATCH(AE91,B:B,)))=AD91,VLOOKUP(AE91,B:D,3,0),IF(AF91="--",INDEX(D:D,MATCH(AE91,INDEX(B:B,MATCH(AE91,B:B,)+1):B10605,)+MATCH(AE91,B:B,)),"---")),"---"))</f>
        <v>---</v>
      </c>
      <c r="AI91" t="str">
        <f t="shared" si="17"/>
        <v>--</v>
      </c>
      <c r="AJ91" t="str">
        <f>IF(COUNTIF(CALC_CONN_TEI0181_REV01!F:F,IF(AH91&lt;&gt;"---",VLOOKUP(AD91,CALC_CONN_TEI0181_REV01!F:M,8,0),IF(IFERROR(IF(AD91=AH91,AI91,AH91),"---")="---","---",IF(COUNTIF(CALC_CONN_TEI0181_REV01!F:F,IFERROR(IF(AD91=AH91,AI91,AH91),"---"))&gt;0,"---",IFERROR(IF(AD91=AH91,AI91,AH91),"---")))))=1,IF(AH91&lt;&gt;"---",VLOOKUP(AD91,CALC_CONN_TEI0181_REV01!F:M,8,0),IF(IFERROR(IF(AD91=AH91,AI91,AH91),"---")="---","---",IF(COUNTIF(CALC_CONN_TEI0181_REV01!F:F,IFERROR(IF(AD91=AH91,AI91,AH91),"---"))&gt;0,"---",IFERROR(IF(AD91=AH91,AI91,AH91),"---")))),"---")</f>
        <v>---</v>
      </c>
      <c r="AK91" t="str">
        <f>IF(COUNTIF(CALC_CONN_TEI0181_REV01!F:F,IF(AH91&lt;&gt;"---",VLOOKUP(AD91,CALC_CONN_TEI0181_REV01!F:M,8,0),IF(IFERROR(IF(AD91=AH91,AI91,AH91),"---")="---","---",IF(COUNTIF(CALC_CONN_TEI0181_REV01!F:F,IFERROR(IF(AD91=AH91,AI91,AH91),"---"))&gt;0,"---",IFERROR(IF(AD91=AH91,AI91,AH91),"---")))))=0,IF(AH91&lt;&gt;"---",VLOOKUP(AD91,CALC_CONN_TEI0181_REV01!F:M,8,0),IF(IFERROR(IF(AD91=AH91,AI91,AH91),"---")="---","---",IF(COUNTIF(CALC_CONN_TEI0181_REV01!F:F,IFERROR(IF(AD91=AH91,AI91,AH91),"---"))&gt;0,"---",IFERROR(IF(AD91=AH91,AI91,AH91),"---")))),"---")</f>
        <v>---</v>
      </c>
    </row>
    <row r="92" spans="1:37" x14ac:dyDescent="0.25">
      <c r="A92" t="str">
        <f t="shared" si="9"/>
        <v>J3-60</v>
      </c>
      <c r="B92" t="str">
        <f t="shared" si="10"/>
        <v>5V</v>
      </c>
      <c r="C92" t="str">
        <f t="shared" si="11"/>
        <v>J3-5V</v>
      </c>
      <c r="D92" t="str">
        <f t="shared" si="12"/>
        <v>J3-60</v>
      </c>
      <c r="E92" t="s">
        <v>270</v>
      </c>
      <c r="F92">
        <v>60</v>
      </c>
      <c r="G92" t="s">
        <v>292</v>
      </c>
      <c r="L92" t="s">
        <v>333</v>
      </c>
      <c r="M92" t="s">
        <v>286</v>
      </c>
      <c r="N92">
        <v>17.285900000000002</v>
      </c>
      <c r="AB92" t="str">
        <f>B2B!D89</f>
        <v>J1</v>
      </c>
      <c r="AC92" t="str">
        <f>B2B!E89</f>
        <v>87</v>
      </c>
      <c r="AD92" t="str">
        <f t="shared" si="13"/>
        <v>J1-87</v>
      </c>
      <c r="AE92" t="e">
        <f t="shared" si="14"/>
        <v>#N/A</v>
      </c>
      <c r="AF92" t="str">
        <f t="shared" si="15"/>
        <v>--</v>
      </c>
      <c r="AG92" t="e">
        <f t="shared" si="16"/>
        <v>#N/A</v>
      </c>
      <c r="AH92" t="str">
        <f>IF(IFERROR(IF(IF(AF92="--",INDEX(D:D,MATCH(AE92,INDEX(B:B,MATCH(AE92,B:B,)+1):B10606,)+MATCH(AE92,B:B,)))=D92,VLOOKUP(AE92,B:D,3,0),IF(AF92="--",INDEX(D:D,MATCH(AE92,INDEX(B:B,MATCH(AE92,B:B,)+1):B10606,)+MATCH(AE92,B:B,)),"---")),"---")=AD92,"---",IFERROR(IF(IF(AF92="--",INDEX(D:D,MATCH(AE92,INDEX(B:B,MATCH(AE92,B:B,)+1):B10606,)+MATCH(AE92,B:B,)))=AD92,VLOOKUP(AE92,B:D,3,0),IF(AF92="--",INDEX(D:D,MATCH(AE92,INDEX(B:B,MATCH(AE92,B:B,)+1):B10606,)+MATCH(AE92,B:B,)),"---")),"---"))</f>
        <v>---</v>
      </c>
      <c r="AI92" t="str">
        <f t="shared" si="17"/>
        <v>--</v>
      </c>
      <c r="AJ92" t="str">
        <f>IF(COUNTIF(CALC_CONN_TEI0181_REV01!F:F,IF(AH92&lt;&gt;"---",VLOOKUP(AD92,CALC_CONN_TEI0181_REV01!F:M,8,0),IF(IFERROR(IF(AD92=AH92,AI92,AH92),"---")="---","---",IF(COUNTIF(CALC_CONN_TEI0181_REV01!F:F,IFERROR(IF(AD92=AH92,AI92,AH92),"---"))&gt;0,"---",IFERROR(IF(AD92=AH92,AI92,AH92),"---")))))=1,IF(AH92&lt;&gt;"---",VLOOKUP(AD92,CALC_CONN_TEI0181_REV01!F:M,8,0),IF(IFERROR(IF(AD92=AH92,AI92,AH92),"---")="---","---",IF(COUNTIF(CALC_CONN_TEI0181_REV01!F:F,IFERROR(IF(AD92=AH92,AI92,AH92),"---"))&gt;0,"---",IFERROR(IF(AD92=AH92,AI92,AH92),"---")))),"---")</f>
        <v>---</v>
      </c>
      <c r="AK92" t="str">
        <f>IF(COUNTIF(CALC_CONN_TEI0181_REV01!F:F,IF(AH92&lt;&gt;"---",VLOOKUP(AD92,CALC_CONN_TEI0181_REV01!F:M,8,0),IF(IFERROR(IF(AD92=AH92,AI92,AH92),"---")="---","---",IF(COUNTIF(CALC_CONN_TEI0181_REV01!F:F,IFERROR(IF(AD92=AH92,AI92,AH92),"---"))&gt;0,"---",IFERROR(IF(AD92=AH92,AI92,AH92),"---")))))=0,IF(AH92&lt;&gt;"---",VLOOKUP(AD92,CALC_CONN_TEI0181_REV01!F:M,8,0),IF(IFERROR(IF(AD92=AH92,AI92,AH92),"---")="---","---",IF(COUNTIF(CALC_CONN_TEI0181_REV01!F:F,IFERROR(IF(AD92=AH92,AI92,AH92),"---"))&gt;0,"---",IFERROR(IF(AD92=AH92,AI92,AH92),"---")))),"---")</f>
        <v>---</v>
      </c>
    </row>
    <row r="93" spans="1:37" x14ac:dyDescent="0.25">
      <c r="A93" t="str">
        <f t="shared" si="9"/>
        <v>J9-A1</v>
      </c>
      <c r="B93" t="str">
        <f t="shared" si="10"/>
        <v>GND</v>
      </c>
      <c r="C93" t="str">
        <f t="shared" si="11"/>
        <v>J9-GND</v>
      </c>
      <c r="D93" t="str">
        <f t="shared" si="12"/>
        <v>J9-A1</v>
      </c>
      <c r="E93" t="s">
        <v>392</v>
      </c>
      <c r="F93" t="s">
        <v>393</v>
      </c>
      <c r="G93" t="s">
        <v>325</v>
      </c>
      <c r="L93" t="s">
        <v>340</v>
      </c>
      <c r="M93" t="s">
        <v>286</v>
      </c>
      <c r="N93">
        <v>15.7347</v>
      </c>
      <c r="AB93" t="str">
        <f>B2B!D90</f>
        <v>J1</v>
      </c>
      <c r="AC93" t="str">
        <f>B2B!E90</f>
        <v>88</v>
      </c>
      <c r="AD93" t="str">
        <f t="shared" si="13"/>
        <v>J1-88</v>
      </c>
      <c r="AE93" t="e">
        <f t="shared" si="14"/>
        <v>#N/A</v>
      </c>
      <c r="AF93" t="str">
        <f t="shared" si="15"/>
        <v>--</v>
      </c>
      <c r="AG93" t="e">
        <f t="shared" si="16"/>
        <v>#N/A</v>
      </c>
      <c r="AH93" t="str">
        <f>IF(IFERROR(IF(IF(AF93="--",INDEX(D:D,MATCH(AE93,INDEX(B:B,MATCH(AE93,B:B,)+1):B10607,)+MATCH(AE93,B:B,)))=D93,VLOOKUP(AE93,B:D,3,0),IF(AF93="--",INDEX(D:D,MATCH(AE93,INDEX(B:B,MATCH(AE93,B:B,)+1):B10607,)+MATCH(AE93,B:B,)),"---")),"---")=AD93,"---",IFERROR(IF(IF(AF93="--",INDEX(D:D,MATCH(AE93,INDEX(B:B,MATCH(AE93,B:B,)+1):B10607,)+MATCH(AE93,B:B,)))=AD93,VLOOKUP(AE93,B:D,3,0),IF(AF93="--",INDEX(D:D,MATCH(AE93,INDEX(B:B,MATCH(AE93,B:B,)+1):B10607,)+MATCH(AE93,B:B,)),"---")),"---"))</f>
        <v>---</v>
      </c>
      <c r="AI93" t="str">
        <f t="shared" si="17"/>
        <v>--</v>
      </c>
      <c r="AJ93" t="str">
        <f>IF(COUNTIF(CALC_CONN_TEI0181_REV01!F:F,IF(AH93&lt;&gt;"---",VLOOKUP(AD93,CALC_CONN_TEI0181_REV01!F:M,8,0),IF(IFERROR(IF(AD93=AH93,AI93,AH93),"---")="---","---",IF(COUNTIF(CALC_CONN_TEI0181_REV01!F:F,IFERROR(IF(AD93=AH93,AI93,AH93),"---"))&gt;0,"---",IFERROR(IF(AD93=AH93,AI93,AH93),"---")))))=1,IF(AH93&lt;&gt;"---",VLOOKUP(AD93,CALC_CONN_TEI0181_REV01!F:M,8,0),IF(IFERROR(IF(AD93=AH93,AI93,AH93),"---")="---","---",IF(COUNTIF(CALC_CONN_TEI0181_REV01!F:F,IFERROR(IF(AD93=AH93,AI93,AH93),"---"))&gt;0,"---",IFERROR(IF(AD93=AH93,AI93,AH93),"---")))),"---")</f>
        <v>---</v>
      </c>
      <c r="AK93" t="str">
        <f>IF(COUNTIF(CALC_CONN_TEI0181_REV01!F:F,IF(AH93&lt;&gt;"---",VLOOKUP(AD93,CALC_CONN_TEI0181_REV01!F:M,8,0),IF(IFERROR(IF(AD93=AH93,AI93,AH93),"---")="---","---",IF(COUNTIF(CALC_CONN_TEI0181_REV01!F:F,IFERROR(IF(AD93=AH93,AI93,AH93),"---"))&gt;0,"---",IFERROR(IF(AD93=AH93,AI93,AH93),"---")))))=0,IF(AH93&lt;&gt;"---",VLOOKUP(AD93,CALC_CONN_TEI0181_REV01!F:M,8,0),IF(IFERROR(IF(AD93=AH93,AI93,AH93),"---")="---","---",IF(COUNTIF(CALC_CONN_TEI0181_REV01!F:F,IFERROR(IF(AD93=AH93,AI93,AH93),"---"))&gt;0,"---",IFERROR(IF(AD93=AH93,AI93,AH93),"---")))),"---")</f>
        <v>---</v>
      </c>
    </row>
    <row r="94" spans="1:37" x14ac:dyDescent="0.25">
      <c r="A94" t="str">
        <f t="shared" si="9"/>
        <v>J9-A4</v>
      </c>
      <c r="B94" t="str">
        <f t="shared" si="10"/>
        <v>USB_VBUS</v>
      </c>
      <c r="C94" t="str">
        <f t="shared" si="11"/>
        <v>J9-USB_VBUS</v>
      </c>
      <c r="D94" t="str">
        <f t="shared" si="12"/>
        <v>J9-A4</v>
      </c>
      <c r="E94" t="s">
        <v>392</v>
      </c>
      <c r="F94" t="s">
        <v>394</v>
      </c>
      <c r="G94" t="s">
        <v>395</v>
      </c>
      <c r="L94" t="s">
        <v>344</v>
      </c>
      <c r="M94" t="s">
        <v>286</v>
      </c>
      <c r="N94">
        <v>30.2821</v>
      </c>
      <c r="AB94" t="str">
        <f>B2B!D91</f>
        <v>J1</v>
      </c>
      <c r="AC94" t="str">
        <f>B2B!E91</f>
        <v>89</v>
      </c>
      <c r="AD94" t="str">
        <f t="shared" si="13"/>
        <v>J1-89</v>
      </c>
      <c r="AE94" t="e">
        <f t="shared" si="14"/>
        <v>#N/A</v>
      </c>
      <c r="AF94" t="str">
        <f t="shared" si="15"/>
        <v>--</v>
      </c>
      <c r="AG94" t="e">
        <f t="shared" si="16"/>
        <v>#N/A</v>
      </c>
      <c r="AH94" t="str">
        <f>IF(IFERROR(IF(IF(AF94="--",INDEX(D:D,MATCH(AE94,INDEX(B:B,MATCH(AE94,B:B,)+1):B10608,)+MATCH(AE94,B:B,)))=D94,VLOOKUP(AE94,B:D,3,0),IF(AF94="--",INDEX(D:D,MATCH(AE94,INDEX(B:B,MATCH(AE94,B:B,)+1):B10608,)+MATCH(AE94,B:B,)),"---")),"---")=AD94,"---",IFERROR(IF(IF(AF94="--",INDEX(D:D,MATCH(AE94,INDEX(B:B,MATCH(AE94,B:B,)+1):B10608,)+MATCH(AE94,B:B,)))=AD94,VLOOKUP(AE94,B:D,3,0),IF(AF94="--",INDEX(D:D,MATCH(AE94,INDEX(B:B,MATCH(AE94,B:B,)+1):B10608,)+MATCH(AE94,B:B,)),"---")),"---"))</f>
        <v>---</v>
      </c>
      <c r="AI94" t="str">
        <f t="shared" si="17"/>
        <v>--</v>
      </c>
      <c r="AJ94" t="str">
        <f>IF(COUNTIF(CALC_CONN_TEI0181_REV01!F:F,IF(AH94&lt;&gt;"---",VLOOKUP(AD94,CALC_CONN_TEI0181_REV01!F:M,8,0),IF(IFERROR(IF(AD94=AH94,AI94,AH94),"---")="---","---",IF(COUNTIF(CALC_CONN_TEI0181_REV01!F:F,IFERROR(IF(AD94=AH94,AI94,AH94),"---"))&gt;0,"---",IFERROR(IF(AD94=AH94,AI94,AH94),"---")))))=1,IF(AH94&lt;&gt;"---",VLOOKUP(AD94,CALC_CONN_TEI0181_REV01!F:M,8,0),IF(IFERROR(IF(AD94=AH94,AI94,AH94),"---")="---","---",IF(COUNTIF(CALC_CONN_TEI0181_REV01!F:F,IFERROR(IF(AD94=AH94,AI94,AH94),"---"))&gt;0,"---",IFERROR(IF(AD94=AH94,AI94,AH94),"---")))),"---")</f>
        <v>---</v>
      </c>
      <c r="AK94" t="str">
        <f>IF(COUNTIF(CALC_CONN_TEI0181_REV01!F:F,IF(AH94&lt;&gt;"---",VLOOKUP(AD94,CALC_CONN_TEI0181_REV01!F:M,8,0),IF(IFERROR(IF(AD94=AH94,AI94,AH94),"---")="---","---",IF(COUNTIF(CALC_CONN_TEI0181_REV01!F:F,IFERROR(IF(AD94=AH94,AI94,AH94),"---"))&gt;0,"---",IFERROR(IF(AD94=AH94,AI94,AH94),"---")))))=0,IF(AH94&lt;&gt;"---",VLOOKUP(AD94,CALC_CONN_TEI0181_REV01!F:M,8,0),IF(IFERROR(IF(AD94=AH94,AI94,AH94),"---")="---","---",IF(COUNTIF(CALC_CONN_TEI0181_REV01!F:F,IFERROR(IF(AD94=AH94,AI94,AH94),"---"))&gt;0,"---",IFERROR(IF(AD94=AH94,AI94,AH94),"---")))),"---")</f>
        <v>---</v>
      </c>
    </row>
    <row r="95" spans="1:37" x14ac:dyDescent="0.25">
      <c r="A95" t="str">
        <f t="shared" si="9"/>
        <v>J9-A5</v>
      </c>
      <c r="B95" t="str">
        <f t="shared" si="10"/>
        <v>NetJ9_A5</v>
      </c>
      <c r="C95" t="str">
        <f t="shared" si="11"/>
        <v>J9-NetJ9_A5</v>
      </c>
      <c r="D95" t="str">
        <f t="shared" si="12"/>
        <v>J9-A5</v>
      </c>
      <c r="E95" t="s">
        <v>392</v>
      </c>
      <c r="F95" t="s">
        <v>396</v>
      </c>
      <c r="G95" t="s">
        <v>397</v>
      </c>
      <c r="L95" t="s">
        <v>398</v>
      </c>
      <c r="M95" t="s">
        <v>286</v>
      </c>
      <c r="N95">
        <v>18.433800000000002</v>
      </c>
      <c r="AB95" t="str">
        <f>B2B!D92</f>
        <v>J1</v>
      </c>
      <c r="AC95" t="str">
        <f>B2B!E92</f>
        <v>90</v>
      </c>
      <c r="AD95" t="str">
        <f t="shared" si="13"/>
        <v>J1-90</v>
      </c>
      <c r="AE95" t="e">
        <f t="shared" si="14"/>
        <v>#N/A</v>
      </c>
      <c r="AF95" t="str">
        <f t="shared" si="15"/>
        <v>--</v>
      </c>
      <c r="AG95" t="e">
        <f t="shared" si="16"/>
        <v>#N/A</v>
      </c>
      <c r="AH95" t="str">
        <f>IF(IFERROR(IF(IF(AF95="--",INDEX(D:D,MATCH(AE95,INDEX(B:B,MATCH(AE95,B:B,)+1):B10609,)+MATCH(AE95,B:B,)))=D95,VLOOKUP(AE95,B:D,3,0),IF(AF95="--",INDEX(D:D,MATCH(AE95,INDEX(B:B,MATCH(AE95,B:B,)+1):B10609,)+MATCH(AE95,B:B,)),"---")),"---")=AD95,"---",IFERROR(IF(IF(AF95="--",INDEX(D:D,MATCH(AE95,INDEX(B:B,MATCH(AE95,B:B,)+1):B10609,)+MATCH(AE95,B:B,)))=AD95,VLOOKUP(AE95,B:D,3,0),IF(AF95="--",INDEX(D:D,MATCH(AE95,INDEX(B:B,MATCH(AE95,B:B,)+1):B10609,)+MATCH(AE95,B:B,)),"---")),"---"))</f>
        <v>---</v>
      </c>
      <c r="AI95" t="str">
        <f t="shared" si="17"/>
        <v>--</v>
      </c>
      <c r="AJ95" t="str">
        <f>IF(COUNTIF(CALC_CONN_TEI0181_REV01!F:F,IF(AH95&lt;&gt;"---",VLOOKUP(AD95,CALC_CONN_TEI0181_REV01!F:M,8,0),IF(IFERROR(IF(AD95=AH95,AI95,AH95),"---")="---","---",IF(COUNTIF(CALC_CONN_TEI0181_REV01!F:F,IFERROR(IF(AD95=AH95,AI95,AH95),"---"))&gt;0,"---",IFERROR(IF(AD95=AH95,AI95,AH95),"---")))))=1,IF(AH95&lt;&gt;"---",VLOOKUP(AD95,CALC_CONN_TEI0181_REV01!F:M,8,0),IF(IFERROR(IF(AD95=AH95,AI95,AH95),"---")="---","---",IF(COUNTIF(CALC_CONN_TEI0181_REV01!F:F,IFERROR(IF(AD95=AH95,AI95,AH95),"---"))&gt;0,"---",IFERROR(IF(AD95=AH95,AI95,AH95),"---")))),"---")</f>
        <v>---</v>
      </c>
      <c r="AK95" t="str">
        <f>IF(COUNTIF(CALC_CONN_TEI0181_REV01!F:F,IF(AH95&lt;&gt;"---",VLOOKUP(AD95,CALC_CONN_TEI0181_REV01!F:M,8,0),IF(IFERROR(IF(AD95=AH95,AI95,AH95),"---")="---","---",IF(COUNTIF(CALC_CONN_TEI0181_REV01!F:F,IFERROR(IF(AD95=AH95,AI95,AH95),"---"))&gt;0,"---",IFERROR(IF(AD95=AH95,AI95,AH95),"---")))))=0,IF(AH95&lt;&gt;"---",VLOOKUP(AD95,CALC_CONN_TEI0181_REV01!F:M,8,0),IF(IFERROR(IF(AD95=AH95,AI95,AH95),"---")="---","---",IF(COUNTIF(CALC_CONN_TEI0181_REV01!F:F,IFERROR(IF(AD95=AH95,AI95,AH95),"---"))&gt;0,"---",IFERROR(IF(AD95=AH95,AI95,AH95),"---")))),"---")</f>
        <v>---</v>
      </c>
    </row>
    <row r="96" spans="1:37" x14ac:dyDescent="0.25">
      <c r="A96" t="str">
        <f t="shared" si="9"/>
        <v>J9-A6</v>
      </c>
      <c r="B96" t="str">
        <f t="shared" si="10"/>
        <v>D_P</v>
      </c>
      <c r="C96" t="str">
        <f t="shared" si="11"/>
        <v>J9-D_P</v>
      </c>
      <c r="D96" t="str">
        <f t="shared" si="12"/>
        <v>J9-A6</v>
      </c>
      <c r="E96" t="s">
        <v>392</v>
      </c>
      <c r="F96" t="s">
        <v>399</v>
      </c>
      <c r="G96" t="s">
        <v>378</v>
      </c>
      <c r="L96" t="s">
        <v>400</v>
      </c>
      <c r="M96" t="s">
        <v>286</v>
      </c>
      <c r="N96">
        <v>17.788799999999998</v>
      </c>
      <c r="AB96" t="str">
        <f>B2B!D93</f>
        <v>J1</v>
      </c>
      <c r="AC96" t="str">
        <f>B2B!E93</f>
        <v>91</v>
      </c>
      <c r="AD96" t="str">
        <f t="shared" si="13"/>
        <v>J1-91</v>
      </c>
      <c r="AE96" t="e">
        <f t="shared" si="14"/>
        <v>#N/A</v>
      </c>
      <c r="AF96" t="str">
        <f t="shared" si="15"/>
        <v>--</v>
      </c>
      <c r="AG96" t="e">
        <f t="shared" si="16"/>
        <v>#N/A</v>
      </c>
      <c r="AH96" t="str">
        <f>IF(IFERROR(IF(IF(AF96="--",INDEX(D:D,MATCH(AE96,INDEX(B:B,MATCH(AE96,B:B,)+1):B10610,)+MATCH(AE96,B:B,)))=D96,VLOOKUP(AE96,B:D,3,0),IF(AF96="--",INDEX(D:D,MATCH(AE96,INDEX(B:B,MATCH(AE96,B:B,)+1):B10610,)+MATCH(AE96,B:B,)),"---")),"---")=AD96,"---",IFERROR(IF(IF(AF96="--",INDEX(D:D,MATCH(AE96,INDEX(B:B,MATCH(AE96,B:B,)+1):B10610,)+MATCH(AE96,B:B,)))=AD96,VLOOKUP(AE96,B:D,3,0),IF(AF96="--",INDEX(D:D,MATCH(AE96,INDEX(B:B,MATCH(AE96,B:B,)+1):B10610,)+MATCH(AE96,B:B,)),"---")),"---"))</f>
        <v>---</v>
      </c>
      <c r="AI96" t="str">
        <f t="shared" si="17"/>
        <v>--</v>
      </c>
      <c r="AJ96" t="str">
        <f>IF(COUNTIF(CALC_CONN_TEI0181_REV01!F:F,IF(AH96&lt;&gt;"---",VLOOKUP(AD96,CALC_CONN_TEI0181_REV01!F:M,8,0),IF(IFERROR(IF(AD96=AH96,AI96,AH96),"---")="---","---",IF(COUNTIF(CALC_CONN_TEI0181_REV01!F:F,IFERROR(IF(AD96=AH96,AI96,AH96),"---"))&gt;0,"---",IFERROR(IF(AD96=AH96,AI96,AH96),"---")))))=1,IF(AH96&lt;&gt;"---",VLOOKUP(AD96,CALC_CONN_TEI0181_REV01!F:M,8,0),IF(IFERROR(IF(AD96=AH96,AI96,AH96),"---")="---","---",IF(COUNTIF(CALC_CONN_TEI0181_REV01!F:F,IFERROR(IF(AD96=AH96,AI96,AH96),"---"))&gt;0,"---",IFERROR(IF(AD96=AH96,AI96,AH96),"---")))),"---")</f>
        <v>---</v>
      </c>
      <c r="AK96" t="str">
        <f>IF(COUNTIF(CALC_CONN_TEI0181_REV01!F:F,IF(AH96&lt;&gt;"---",VLOOKUP(AD96,CALC_CONN_TEI0181_REV01!F:M,8,0),IF(IFERROR(IF(AD96=AH96,AI96,AH96),"---")="---","---",IF(COUNTIF(CALC_CONN_TEI0181_REV01!F:F,IFERROR(IF(AD96=AH96,AI96,AH96),"---"))&gt;0,"---",IFERROR(IF(AD96=AH96,AI96,AH96),"---")))))=0,IF(AH96&lt;&gt;"---",VLOOKUP(AD96,CALC_CONN_TEI0181_REV01!F:M,8,0),IF(IFERROR(IF(AD96=AH96,AI96,AH96),"---")="---","---",IF(COUNTIF(CALC_CONN_TEI0181_REV01!F:F,IFERROR(IF(AD96=AH96,AI96,AH96),"---"))&gt;0,"---",IFERROR(IF(AD96=AH96,AI96,AH96),"---")))),"---")</f>
        <v>---</v>
      </c>
    </row>
    <row r="97" spans="1:37" x14ac:dyDescent="0.25">
      <c r="A97" t="str">
        <f t="shared" si="9"/>
        <v>J9-A7</v>
      </c>
      <c r="B97" t="str">
        <f t="shared" si="10"/>
        <v>D_N</v>
      </c>
      <c r="C97" t="str">
        <f t="shared" si="11"/>
        <v>J9-D_N</v>
      </c>
      <c r="D97" t="str">
        <f t="shared" si="12"/>
        <v>J9-A7</v>
      </c>
      <c r="E97" t="s">
        <v>392</v>
      </c>
      <c r="F97" t="s">
        <v>401</v>
      </c>
      <c r="G97" t="s">
        <v>376</v>
      </c>
      <c r="L97" t="s">
        <v>402</v>
      </c>
      <c r="M97" t="s">
        <v>286</v>
      </c>
      <c r="N97">
        <v>49.225099999999998</v>
      </c>
      <c r="AB97" t="str">
        <f>B2B!D94</f>
        <v>J1</v>
      </c>
      <c r="AC97" t="str">
        <f>B2B!E94</f>
        <v>92</v>
      </c>
      <c r="AD97" t="str">
        <f t="shared" si="13"/>
        <v>J1-92</v>
      </c>
      <c r="AE97" t="e">
        <f t="shared" si="14"/>
        <v>#N/A</v>
      </c>
      <c r="AF97" t="str">
        <f t="shared" si="15"/>
        <v>--</v>
      </c>
      <c r="AG97" t="e">
        <f t="shared" si="16"/>
        <v>#N/A</v>
      </c>
      <c r="AH97" t="str">
        <f>IF(IFERROR(IF(IF(AF97="--",INDEX(D:D,MATCH(AE97,INDEX(B:B,MATCH(AE97,B:B,)+1):B10611,)+MATCH(AE97,B:B,)))=D97,VLOOKUP(AE97,B:D,3,0),IF(AF97="--",INDEX(D:D,MATCH(AE97,INDEX(B:B,MATCH(AE97,B:B,)+1):B10611,)+MATCH(AE97,B:B,)),"---")),"---")=AD97,"---",IFERROR(IF(IF(AF97="--",INDEX(D:D,MATCH(AE97,INDEX(B:B,MATCH(AE97,B:B,)+1):B10611,)+MATCH(AE97,B:B,)))=AD97,VLOOKUP(AE97,B:D,3,0),IF(AF97="--",INDEX(D:D,MATCH(AE97,INDEX(B:B,MATCH(AE97,B:B,)+1):B10611,)+MATCH(AE97,B:B,)),"---")),"---"))</f>
        <v>---</v>
      </c>
      <c r="AI97" t="str">
        <f t="shared" si="17"/>
        <v>--</v>
      </c>
      <c r="AJ97" t="str">
        <f>IF(COUNTIF(CALC_CONN_TEI0181_REV01!F:F,IF(AH97&lt;&gt;"---",VLOOKUP(AD97,CALC_CONN_TEI0181_REV01!F:M,8,0),IF(IFERROR(IF(AD97=AH97,AI97,AH97),"---")="---","---",IF(COUNTIF(CALC_CONN_TEI0181_REV01!F:F,IFERROR(IF(AD97=AH97,AI97,AH97),"---"))&gt;0,"---",IFERROR(IF(AD97=AH97,AI97,AH97),"---")))))=1,IF(AH97&lt;&gt;"---",VLOOKUP(AD97,CALC_CONN_TEI0181_REV01!F:M,8,0),IF(IFERROR(IF(AD97=AH97,AI97,AH97),"---")="---","---",IF(COUNTIF(CALC_CONN_TEI0181_REV01!F:F,IFERROR(IF(AD97=AH97,AI97,AH97),"---"))&gt;0,"---",IFERROR(IF(AD97=AH97,AI97,AH97),"---")))),"---")</f>
        <v>---</v>
      </c>
      <c r="AK97" t="str">
        <f>IF(COUNTIF(CALC_CONN_TEI0181_REV01!F:F,IF(AH97&lt;&gt;"---",VLOOKUP(AD97,CALC_CONN_TEI0181_REV01!F:M,8,0),IF(IFERROR(IF(AD97=AH97,AI97,AH97),"---")="---","---",IF(COUNTIF(CALC_CONN_TEI0181_REV01!F:F,IFERROR(IF(AD97=AH97,AI97,AH97),"---"))&gt;0,"---",IFERROR(IF(AD97=AH97,AI97,AH97),"---")))))=0,IF(AH97&lt;&gt;"---",VLOOKUP(AD97,CALC_CONN_TEI0181_REV01!F:M,8,0),IF(IFERROR(IF(AD97=AH97,AI97,AH97),"---")="---","---",IF(COUNTIF(CALC_CONN_TEI0181_REV01!F:F,IFERROR(IF(AD97=AH97,AI97,AH97),"---"))&gt;0,"---",IFERROR(IF(AD97=AH97,AI97,AH97),"---")))),"---")</f>
        <v>---</v>
      </c>
    </row>
    <row r="98" spans="1:37" x14ac:dyDescent="0.25">
      <c r="A98" t="str">
        <f t="shared" si="9"/>
        <v>J9-A8</v>
      </c>
      <c r="B98" t="str">
        <f t="shared" si="10"/>
        <v>NetJ9_A8</v>
      </c>
      <c r="C98" t="str">
        <f t="shared" si="11"/>
        <v>J9-NetJ9_A8</v>
      </c>
      <c r="D98" t="str">
        <f t="shared" si="12"/>
        <v>J9-A8</v>
      </c>
      <c r="E98" t="s">
        <v>392</v>
      </c>
      <c r="F98" t="s">
        <v>403</v>
      </c>
      <c r="G98" t="s">
        <v>404</v>
      </c>
      <c r="L98" t="s">
        <v>405</v>
      </c>
      <c r="M98" t="s">
        <v>286</v>
      </c>
      <c r="N98">
        <v>46.862000000000002</v>
      </c>
      <c r="AB98" t="str">
        <f>B2B!D95</f>
        <v>J1</v>
      </c>
      <c r="AC98" t="str">
        <f>B2B!E95</f>
        <v>93</v>
      </c>
      <c r="AD98" t="str">
        <f t="shared" si="13"/>
        <v>J1-93</v>
      </c>
      <c r="AE98" t="e">
        <f t="shared" si="14"/>
        <v>#N/A</v>
      </c>
      <c r="AF98" t="str">
        <f t="shared" si="15"/>
        <v>--</v>
      </c>
      <c r="AG98" t="e">
        <f t="shared" si="16"/>
        <v>#N/A</v>
      </c>
      <c r="AH98" t="str">
        <f>IF(IFERROR(IF(IF(AF98="--",INDEX(D:D,MATCH(AE98,INDEX(B:B,MATCH(AE98,B:B,)+1):B10612,)+MATCH(AE98,B:B,)))=D98,VLOOKUP(AE98,B:D,3,0),IF(AF98="--",INDEX(D:D,MATCH(AE98,INDEX(B:B,MATCH(AE98,B:B,)+1):B10612,)+MATCH(AE98,B:B,)),"---")),"---")=AD98,"---",IFERROR(IF(IF(AF98="--",INDEX(D:D,MATCH(AE98,INDEX(B:B,MATCH(AE98,B:B,)+1):B10612,)+MATCH(AE98,B:B,)))=AD98,VLOOKUP(AE98,B:D,3,0),IF(AF98="--",INDEX(D:D,MATCH(AE98,INDEX(B:B,MATCH(AE98,B:B,)+1):B10612,)+MATCH(AE98,B:B,)),"---")),"---"))</f>
        <v>---</v>
      </c>
      <c r="AI98" t="str">
        <f t="shared" si="17"/>
        <v>--</v>
      </c>
      <c r="AJ98" t="str">
        <f>IF(COUNTIF(CALC_CONN_TEI0181_REV01!F:F,IF(AH98&lt;&gt;"---",VLOOKUP(AD98,CALC_CONN_TEI0181_REV01!F:M,8,0),IF(IFERROR(IF(AD98=AH98,AI98,AH98),"---")="---","---",IF(COUNTIF(CALC_CONN_TEI0181_REV01!F:F,IFERROR(IF(AD98=AH98,AI98,AH98),"---"))&gt;0,"---",IFERROR(IF(AD98=AH98,AI98,AH98),"---")))))=1,IF(AH98&lt;&gt;"---",VLOOKUP(AD98,CALC_CONN_TEI0181_REV01!F:M,8,0),IF(IFERROR(IF(AD98=AH98,AI98,AH98),"---")="---","---",IF(COUNTIF(CALC_CONN_TEI0181_REV01!F:F,IFERROR(IF(AD98=AH98,AI98,AH98),"---"))&gt;0,"---",IFERROR(IF(AD98=AH98,AI98,AH98),"---")))),"---")</f>
        <v>---</v>
      </c>
      <c r="AK98" t="str">
        <f>IF(COUNTIF(CALC_CONN_TEI0181_REV01!F:F,IF(AH98&lt;&gt;"---",VLOOKUP(AD98,CALC_CONN_TEI0181_REV01!F:M,8,0),IF(IFERROR(IF(AD98=AH98,AI98,AH98),"---")="---","---",IF(COUNTIF(CALC_CONN_TEI0181_REV01!F:F,IFERROR(IF(AD98=AH98,AI98,AH98),"---"))&gt;0,"---",IFERROR(IF(AD98=AH98,AI98,AH98),"---")))))=0,IF(AH98&lt;&gt;"---",VLOOKUP(AD98,CALC_CONN_TEI0181_REV01!F:M,8,0),IF(IFERROR(IF(AD98=AH98,AI98,AH98),"---")="---","---",IF(COUNTIF(CALC_CONN_TEI0181_REV01!F:F,IFERROR(IF(AD98=AH98,AI98,AH98),"---"))&gt;0,"---",IFERROR(IF(AD98=AH98,AI98,AH98),"---")))),"---")</f>
        <v>---</v>
      </c>
    </row>
    <row r="99" spans="1:37" x14ac:dyDescent="0.25">
      <c r="A99" t="str">
        <f t="shared" si="9"/>
        <v>J9-A9</v>
      </c>
      <c r="B99" t="str">
        <f t="shared" si="10"/>
        <v>USB_VBUS</v>
      </c>
      <c r="C99" t="str">
        <f t="shared" si="11"/>
        <v>J9-USB_VBUS</v>
      </c>
      <c r="D99" t="str">
        <f t="shared" si="12"/>
        <v>J9-A9</v>
      </c>
      <c r="E99" t="s">
        <v>392</v>
      </c>
      <c r="F99" t="s">
        <v>406</v>
      </c>
      <c r="G99" t="s">
        <v>395</v>
      </c>
      <c r="L99" t="s">
        <v>407</v>
      </c>
      <c r="M99" t="s">
        <v>286</v>
      </c>
      <c r="N99">
        <v>48.418700000000001</v>
      </c>
      <c r="AB99" t="str">
        <f>B2B!D96</f>
        <v>J1</v>
      </c>
      <c r="AC99" t="str">
        <f>B2B!E96</f>
        <v>94</v>
      </c>
      <c r="AD99" t="str">
        <f t="shared" si="13"/>
        <v>J1-94</v>
      </c>
      <c r="AE99" t="e">
        <f t="shared" si="14"/>
        <v>#N/A</v>
      </c>
      <c r="AF99" t="str">
        <f t="shared" si="15"/>
        <v>--</v>
      </c>
      <c r="AG99" t="e">
        <f t="shared" si="16"/>
        <v>#N/A</v>
      </c>
      <c r="AH99" t="str">
        <f>IF(IFERROR(IF(IF(AF99="--",INDEX(D:D,MATCH(AE99,INDEX(B:B,MATCH(AE99,B:B,)+1):B10613,)+MATCH(AE99,B:B,)))=D99,VLOOKUP(AE99,B:D,3,0),IF(AF99="--",INDEX(D:D,MATCH(AE99,INDEX(B:B,MATCH(AE99,B:B,)+1):B10613,)+MATCH(AE99,B:B,)),"---")),"---")=AD99,"---",IFERROR(IF(IF(AF99="--",INDEX(D:D,MATCH(AE99,INDEX(B:B,MATCH(AE99,B:B,)+1):B10613,)+MATCH(AE99,B:B,)))=AD99,VLOOKUP(AE99,B:D,3,0),IF(AF99="--",INDEX(D:D,MATCH(AE99,INDEX(B:B,MATCH(AE99,B:B,)+1):B10613,)+MATCH(AE99,B:B,)),"---")),"---"))</f>
        <v>---</v>
      </c>
      <c r="AI99" t="str">
        <f t="shared" si="17"/>
        <v>--</v>
      </c>
      <c r="AJ99" t="str">
        <f>IF(COUNTIF(CALC_CONN_TEI0181_REV01!F:F,IF(AH99&lt;&gt;"---",VLOOKUP(AD99,CALC_CONN_TEI0181_REV01!F:M,8,0),IF(IFERROR(IF(AD99=AH99,AI99,AH99),"---")="---","---",IF(COUNTIF(CALC_CONN_TEI0181_REV01!F:F,IFERROR(IF(AD99=AH99,AI99,AH99),"---"))&gt;0,"---",IFERROR(IF(AD99=AH99,AI99,AH99),"---")))))=1,IF(AH99&lt;&gt;"---",VLOOKUP(AD99,CALC_CONN_TEI0181_REV01!F:M,8,0),IF(IFERROR(IF(AD99=AH99,AI99,AH99),"---")="---","---",IF(COUNTIF(CALC_CONN_TEI0181_REV01!F:F,IFERROR(IF(AD99=AH99,AI99,AH99),"---"))&gt;0,"---",IFERROR(IF(AD99=AH99,AI99,AH99),"---")))),"---")</f>
        <v>---</v>
      </c>
      <c r="AK99" t="str">
        <f>IF(COUNTIF(CALC_CONN_TEI0181_REV01!F:F,IF(AH99&lt;&gt;"---",VLOOKUP(AD99,CALC_CONN_TEI0181_REV01!F:M,8,0),IF(IFERROR(IF(AD99=AH99,AI99,AH99),"---")="---","---",IF(COUNTIF(CALC_CONN_TEI0181_REV01!F:F,IFERROR(IF(AD99=AH99,AI99,AH99),"---"))&gt;0,"---",IFERROR(IF(AD99=AH99,AI99,AH99),"---")))))=0,IF(AH99&lt;&gt;"---",VLOOKUP(AD99,CALC_CONN_TEI0181_REV01!F:M,8,0),IF(IFERROR(IF(AD99=AH99,AI99,AH99),"---")="---","---",IF(COUNTIF(CALC_CONN_TEI0181_REV01!F:F,IFERROR(IF(AD99=AH99,AI99,AH99),"---"))&gt;0,"---",IFERROR(IF(AD99=AH99,AI99,AH99),"---")))),"---")</f>
        <v>---</v>
      </c>
    </row>
    <row r="100" spans="1:37" x14ac:dyDescent="0.25">
      <c r="A100" t="str">
        <f t="shared" si="9"/>
        <v>J9-A12</v>
      </c>
      <c r="B100" t="str">
        <f t="shared" si="10"/>
        <v>GND</v>
      </c>
      <c r="C100" t="str">
        <f t="shared" si="11"/>
        <v>J9-GND</v>
      </c>
      <c r="D100" t="str">
        <f t="shared" si="12"/>
        <v>J9-A12</v>
      </c>
      <c r="E100" t="s">
        <v>392</v>
      </c>
      <c r="F100" t="s">
        <v>408</v>
      </c>
      <c r="G100" t="s">
        <v>325</v>
      </c>
      <c r="L100" t="s">
        <v>409</v>
      </c>
      <c r="M100" t="s">
        <v>286</v>
      </c>
      <c r="N100">
        <v>46.148499999999999</v>
      </c>
      <c r="AB100" t="str">
        <f>B2B!D97</f>
        <v>J1</v>
      </c>
      <c r="AC100" t="str">
        <f>B2B!E97</f>
        <v>95</v>
      </c>
      <c r="AD100" t="str">
        <f t="shared" si="13"/>
        <v>J1-95</v>
      </c>
      <c r="AE100" t="e">
        <f t="shared" si="14"/>
        <v>#N/A</v>
      </c>
      <c r="AF100" t="str">
        <f t="shared" si="15"/>
        <v>--</v>
      </c>
      <c r="AG100" t="e">
        <f t="shared" si="16"/>
        <v>#N/A</v>
      </c>
      <c r="AH100" t="str">
        <f>IF(IFERROR(IF(IF(AF100="--",INDEX(D:D,MATCH(AE100,INDEX(B:B,MATCH(AE100,B:B,)+1):B10614,)+MATCH(AE100,B:B,)))=D100,VLOOKUP(AE100,B:D,3,0),IF(AF100="--",INDEX(D:D,MATCH(AE100,INDEX(B:B,MATCH(AE100,B:B,)+1):B10614,)+MATCH(AE100,B:B,)),"---")),"---")=AD100,"---",IFERROR(IF(IF(AF100="--",INDEX(D:D,MATCH(AE100,INDEX(B:B,MATCH(AE100,B:B,)+1):B10614,)+MATCH(AE100,B:B,)))=AD100,VLOOKUP(AE100,B:D,3,0),IF(AF100="--",INDEX(D:D,MATCH(AE100,INDEX(B:B,MATCH(AE100,B:B,)+1):B10614,)+MATCH(AE100,B:B,)),"---")),"---"))</f>
        <v>---</v>
      </c>
      <c r="AI100" t="str">
        <f t="shared" si="17"/>
        <v>--</v>
      </c>
      <c r="AJ100" t="str">
        <f>IF(COUNTIF(CALC_CONN_TEI0181_REV01!F:F,IF(AH100&lt;&gt;"---",VLOOKUP(AD100,CALC_CONN_TEI0181_REV01!F:M,8,0),IF(IFERROR(IF(AD100=AH100,AI100,AH100),"---")="---","---",IF(COUNTIF(CALC_CONN_TEI0181_REV01!F:F,IFERROR(IF(AD100=AH100,AI100,AH100),"---"))&gt;0,"---",IFERROR(IF(AD100=AH100,AI100,AH100),"---")))))=1,IF(AH100&lt;&gt;"---",VLOOKUP(AD100,CALC_CONN_TEI0181_REV01!F:M,8,0),IF(IFERROR(IF(AD100=AH100,AI100,AH100),"---")="---","---",IF(COUNTIF(CALC_CONN_TEI0181_REV01!F:F,IFERROR(IF(AD100=AH100,AI100,AH100),"---"))&gt;0,"---",IFERROR(IF(AD100=AH100,AI100,AH100),"---")))),"---")</f>
        <v>---</v>
      </c>
      <c r="AK100" t="str">
        <f>IF(COUNTIF(CALC_CONN_TEI0181_REV01!F:F,IF(AH100&lt;&gt;"---",VLOOKUP(AD100,CALC_CONN_TEI0181_REV01!F:M,8,0),IF(IFERROR(IF(AD100=AH100,AI100,AH100),"---")="---","---",IF(COUNTIF(CALC_CONN_TEI0181_REV01!F:F,IFERROR(IF(AD100=AH100,AI100,AH100),"---"))&gt;0,"---",IFERROR(IF(AD100=AH100,AI100,AH100),"---")))))=0,IF(AH100&lt;&gt;"---",VLOOKUP(AD100,CALC_CONN_TEI0181_REV01!F:M,8,0),IF(IFERROR(IF(AD100=AH100,AI100,AH100),"---")="---","---",IF(COUNTIF(CALC_CONN_TEI0181_REV01!F:F,IFERROR(IF(AD100=AH100,AI100,AH100),"---"))&gt;0,"---",IFERROR(IF(AD100=AH100,AI100,AH100),"---")))),"---")</f>
        <v>---</v>
      </c>
    </row>
    <row r="101" spans="1:37" x14ac:dyDescent="0.25">
      <c r="A101" t="str">
        <f t="shared" si="9"/>
        <v>J9-B1</v>
      </c>
      <c r="B101" t="str">
        <f t="shared" si="10"/>
        <v>GND</v>
      </c>
      <c r="C101" t="str">
        <f t="shared" si="11"/>
        <v>J9-GND</v>
      </c>
      <c r="D101" t="str">
        <f t="shared" si="12"/>
        <v>J9-B1</v>
      </c>
      <c r="E101" t="s">
        <v>392</v>
      </c>
      <c r="F101" t="s">
        <v>410</v>
      </c>
      <c r="G101" t="s">
        <v>325</v>
      </c>
      <c r="L101" t="s">
        <v>411</v>
      </c>
      <c r="M101" t="s">
        <v>286</v>
      </c>
      <c r="N101">
        <v>66.098399999999998</v>
      </c>
      <c r="AB101" t="str">
        <f>B2B!D98</f>
        <v>J1</v>
      </c>
      <c r="AC101" t="str">
        <f>B2B!E98</f>
        <v>96</v>
      </c>
      <c r="AD101" t="str">
        <f t="shared" si="13"/>
        <v>J1-96</v>
      </c>
      <c r="AE101" t="e">
        <f t="shared" si="14"/>
        <v>#N/A</v>
      </c>
      <c r="AF101" t="str">
        <f t="shared" si="15"/>
        <v>--</v>
      </c>
      <c r="AG101" t="e">
        <f t="shared" si="16"/>
        <v>#N/A</v>
      </c>
      <c r="AH101" t="str">
        <f>IF(IFERROR(IF(IF(AF101="--",INDEX(D:D,MATCH(AE101,INDEX(B:B,MATCH(AE101,B:B,)+1):B10615,)+MATCH(AE101,B:B,)))=D101,VLOOKUP(AE101,B:D,3,0),IF(AF101="--",INDEX(D:D,MATCH(AE101,INDEX(B:B,MATCH(AE101,B:B,)+1):B10615,)+MATCH(AE101,B:B,)),"---")),"---")=AD101,"---",IFERROR(IF(IF(AF101="--",INDEX(D:D,MATCH(AE101,INDEX(B:B,MATCH(AE101,B:B,)+1):B10615,)+MATCH(AE101,B:B,)))=AD101,VLOOKUP(AE101,B:D,3,0),IF(AF101="--",INDEX(D:D,MATCH(AE101,INDEX(B:B,MATCH(AE101,B:B,)+1):B10615,)+MATCH(AE101,B:B,)),"---")),"---"))</f>
        <v>---</v>
      </c>
      <c r="AI101" t="str">
        <f t="shared" si="17"/>
        <v>--</v>
      </c>
      <c r="AJ101" t="str">
        <f>IF(COUNTIF(CALC_CONN_TEI0181_REV01!F:F,IF(AH101&lt;&gt;"---",VLOOKUP(AD101,CALC_CONN_TEI0181_REV01!F:M,8,0),IF(IFERROR(IF(AD101=AH101,AI101,AH101),"---")="---","---",IF(COUNTIF(CALC_CONN_TEI0181_REV01!F:F,IFERROR(IF(AD101=AH101,AI101,AH101),"---"))&gt;0,"---",IFERROR(IF(AD101=AH101,AI101,AH101),"---")))))=1,IF(AH101&lt;&gt;"---",VLOOKUP(AD101,CALC_CONN_TEI0181_REV01!F:M,8,0),IF(IFERROR(IF(AD101=AH101,AI101,AH101),"---")="---","---",IF(COUNTIF(CALC_CONN_TEI0181_REV01!F:F,IFERROR(IF(AD101=AH101,AI101,AH101),"---"))&gt;0,"---",IFERROR(IF(AD101=AH101,AI101,AH101),"---")))),"---")</f>
        <v>---</v>
      </c>
      <c r="AK101" t="str">
        <f>IF(COUNTIF(CALC_CONN_TEI0181_REV01!F:F,IF(AH101&lt;&gt;"---",VLOOKUP(AD101,CALC_CONN_TEI0181_REV01!F:M,8,0),IF(IFERROR(IF(AD101=AH101,AI101,AH101),"---")="---","---",IF(COUNTIF(CALC_CONN_TEI0181_REV01!F:F,IFERROR(IF(AD101=AH101,AI101,AH101),"---"))&gt;0,"---",IFERROR(IF(AD101=AH101,AI101,AH101),"---")))))=0,IF(AH101&lt;&gt;"---",VLOOKUP(AD101,CALC_CONN_TEI0181_REV01!F:M,8,0),IF(IFERROR(IF(AD101=AH101,AI101,AH101),"---")="---","---",IF(COUNTIF(CALC_CONN_TEI0181_REV01!F:F,IFERROR(IF(AD101=AH101,AI101,AH101),"---"))&gt;0,"---",IFERROR(IF(AD101=AH101,AI101,AH101),"---")))),"---")</f>
        <v>---</v>
      </c>
    </row>
    <row r="102" spans="1:37" x14ac:dyDescent="0.25">
      <c r="A102" t="str">
        <f t="shared" si="9"/>
        <v>J9-B4</v>
      </c>
      <c r="B102" t="str">
        <f t="shared" si="10"/>
        <v>USB_VBUS</v>
      </c>
      <c r="C102" t="str">
        <f t="shared" si="11"/>
        <v>J9-USB_VBUS</v>
      </c>
      <c r="D102" t="str">
        <f t="shared" si="12"/>
        <v>J9-B4</v>
      </c>
      <c r="E102" t="s">
        <v>392</v>
      </c>
      <c r="F102" t="s">
        <v>412</v>
      </c>
      <c r="G102" t="s">
        <v>395</v>
      </c>
      <c r="L102" t="s">
        <v>388</v>
      </c>
      <c r="M102" t="s">
        <v>286</v>
      </c>
      <c r="N102">
        <v>0</v>
      </c>
      <c r="AB102" t="str">
        <f>B2B!D99</f>
        <v>J1</v>
      </c>
      <c r="AC102" t="str">
        <f>B2B!E99</f>
        <v>97</v>
      </c>
      <c r="AD102" t="str">
        <f t="shared" si="13"/>
        <v>J1-97</v>
      </c>
      <c r="AE102" t="e">
        <f t="shared" si="14"/>
        <v>#N/A</v>
      </c>
      <c r="AF102" t="str">
        <f t="shared" si="15"/>
        <v>--</v>
      </c>
      <c r="AG102" t="e">
        <f t="shared" si="16"/>
        <v>#N/A</v>
      </c>
      <c r="AH102" t="str">
        <f>IF(IFERROR(IF(IF(AF102="--",INDEX(D:D,MATCH(AE102,INDEX(B:B,MATCH(AE102,B:B,)+1):B10616,)+MATCH(AE102,B:B,)))=D102,VLOOKUP(AE102,B:D,3,0),IF(AF102="--",INDEX(D:D,MATCH(AE102,INDEX(B:B,MATCH(AE102,B:B,)+1):B10616,)+MATCH(AE102,B:B,)),"---")),"---")=AD102,"---",IFERROR(IF(IF(AF102="--",INDEX(D:D,MATCH(AE102,INDEX(B:B,MATCH(AE102,B:B,)+1):B10616,)+MATCH(AE102,B:B,)))=AD102,VLOOKUP(AE102,B:D,3,0),IF(AF102="--",INDEX(D:D,MATCH(AE102,INDEX(B:B,MATCH(AE102,B:B,)+1):B10616,)+MATCH(AE102,B:B,)),"---")),"---"))</f>
        <v>---</v>
      </c>
      <c r="AI102" t="str">
        <f t="shared" si="17"/>
        <v>--</v>
      </c>
      <c r="AJ102" t="str">
        <f>IF(COUNTIF(CALC_CONN_TEI0181_REV01!F:F,IF(AH102&lt;&gt;"---",VLOOKUP(AD102,CALC_CONN_TEI0181_REV01!F:M,8,0),IF(IFERROR(IF(AD102=AH102,AI102,AH102),"---")="---","---",IF(COUNTIF(CALC_CONN_TEI0181_REV01!F:F,IFERROR(IF(AD102=AH102,AI102,AH102),"---"))&gt;0,"---",IFERROR(IF(AD102=AH102,AI102,AH102),"---")))))=1,IF(AH102&lt;&gt;"---",VLOOKUP(AD102,CALC_CONN_TEI0181_REV01!F:M,8,0),IF(IFERROR(IF(AD102=AH102,AI102,AH102),"---")="---","---",IF(COUNTIF(CALC_CONN_TEI0181_REV01!F:F,IFERROR(IF(AD102=AH102,AI102,AH102),"---"))&gt;0,"---",IFERROR(IF(AD102=AH102,AI102,AH102),"---")))),"---")</f>
        <v>---</v>
      </c>
      <c r="AK102" t="str">
        <f>IF(COUNTIF(CALC_CONN_TEI0181_REV01!F:F,IF(AH102&lt;&gt;"---",VLOOKUP(AD102,CALC_CONN_TEI0181_REV01!F:M,8,0),IF(IFERROR(IF(AD102=AH102,AI102,AH102),"---")="---","---",IF(COUNTIF(CALC_CONN_TEI0181_REV01!F:F,IFERROR(IF(AD102=AH102,AI102,AH102),"---"))&gt;0,"---",IFERROR(IF(AD102=AH102,AI102,AH102),"---")))))=0,IF(AH102&lt;&gt;"---",VLOOKUP(AD102,CALC_CONN_TEI0181_REV01!F:M,8,0),IF(IFERROR(IF(AD102=AH102,AI102,AH102),"---")="---","---",IF(COUNTIF(CALC_CONN_TEI0181_REV01!F:F,IFERROR(IF(AD102=AH102,AI102,AH102),"---"))&gt;0,"---",IFERROR(IF(AD102=AH102,AI102,AH102),"---")))),"---")</f>
        <v>---</v>
      </c>
    </row>
    <row r="103" spans="1:37" x14ac:dyDescent="0.25">
      <c r="A103" t="str">
        <f t="shared" si="9"/>
        <v>J9-B5</v>
      </c>
      <c r="B103" t="str">
        <f t="shared" si="10"/>
        <v>NetJ9_B5</v>
      </c>
      <c r="C103" t="str">
        <f t="shared" si="11"/>
        <v>J9-NetJ9_B5</v>
      </c>
      <c r="D103" t="str">
        <f t="shared" si="12"/>
        <v>J9-B5</v>
      </c>
      <c r="E103" t="s">
        <v>392</v>
      </c>
      <c r="F103" t="s">
        <v>413</v>
      </c>
      <c r="G103" t="s">
        <v>414</v>
      </c>
      <c r="L103" t="s">
        <v>415</v>
      </c>
      <c r="M103" t="s">
        <v>286</v>
      </c>
      <c r="N103">
        <v>41.119</v>
      </c>
      <c r="AB103" t="str">
        <f>B2B!D100</f>
        <v>J1</v>
      </c>
      <c r="AC103" t="str">
        <f>B2B!E100</f>
        <v>98</v>
      </c>
      <c r="AD103" t="str">
        <f t="shared" si="13"/>
        <v>J1-98</v>
      </c>
      <c r="AE103" t="e">
        <f t="shared" si="14"/>
        <v>#N/A</v>
      </c>
      <c r="AF103" t="str">
        <f t="shared" si="15"/>
        <v>--</v>
      </c>
      <c r="AG103" t="e">
        <f t="shared" si="16"/>
        <v>#N/A</v>
      </c>
      <c r="AH103" t="str">
        <f>IF(IFERROR(IF(IF(AF103="--",INDEX(D:D,MATCH(AE103,INDEX(B:B,MATCH(AE103,B:B,)+1):B10617,)+MATCH(AE103,B:B,)))=D103,VLOOKUP(AE103,B:D,3,0),IF(AF103="--",INDEX(D:D,MATCH(AE103,INDEX(B:B,MATCH(AE103,B:B,)+1):B10617,)+MATCH(AE103,B:B,)),"---")),"---")=AD103,"---",IFERROR(IF(IF(AF103="--",INDEX(D:D,MATCH(AE103,INDEX(B:B,MATCH(AE103,B:B,)+1):B10617,)+MATCH(AE103,B:B,)))=AD103,VLOOKUP(AE103,B:D,3,0),IF(AF103="--",INDEX(D:D,MATCH(AE103,INDEX(B:B,MATCH(AE103,B:B,)+1):B10617,)+MATCH(AE103,B:B,)),"---")),"---"))</f>
        <v>---</v>
      </c>
      <c r="AI103" t="str">
        <f t="shared" si="17"/>
        <v>--</v>
      </c>
      <c r="AJ103" t="str">
        <f>IF(COUNTIF(CALC_CONN_TEI0181_REV01!F:F,IF(AH103&lt;&gt;"---",VLOOKUP(AD103,CALC_CONN_TEI0181_REV01!F:M,8,0),IF(IFERROR(IF(AD103=AH103,AI103,AH103),"---")="---","---",IF(COUNTIF(CALC_CONN_TEI0181_REV01!F:F,IFERROR(IF(AD103=AH103,AI103,AH103),"---"))&gt;0,"---",IFERROR(IF(AD103=AH103,AI103,AH103),"---")))))=1,IF(AH103&lt;&gt;"---",VLOOKUP(AD103,CALC_CONN_TEI0181_REV01!F:M,8,0),IF(IFERROR(IF(AD103=AH103,AI103,AH103),"---")="---","---",IF(COUNTIF(CALC_CONN_TEI0181_REV01!F:F,IFERROR(IF(AD103=AH103,AI103,AH103),"---"))&gt;0,"---",IFERROR(IF(AD103=AH103,AI103,AH103),"---")))),"---")</f>
        <v>---</v>
      </c>
      <c r="AK103" t="str">
        <f>IF(COUNTIF(CALC_CONN_TEI0181_REV01!F:F,IF(AH103&lt;&gt;"---",VLOOKUP(AD103,CALC_CONN_TEI0181_REV01!F:M,8,0),IF(IFERROR(IF(AD103=AH103,AI103,AH103),"---")="---","---",IF(COUNTIF(CALC_CONN_TEI0181_REV01!F:F,IFERROR(IF(AD103=AH103,AI103,AH103),"---"))&gt;0,"---",IFERROR(IF(AD103=AH103,AI103,AH103),"---")))))=0,IF(AH103&lt;&gt;"---",VLOOKUP(AD103,CALC_CONN_TEI0181_REV01!F:M,8,0),IF(IFERROR(IF(AD103=AH103,AI103,AH103),"---")="---","---",IF(COUNTIF(CALC_CONN_TEI0181_REV01!F:F,IFERROR(IF(AD103=AH103,AI103,AH103),"---"))&gt;0,"---",IFERROR(IF(AD103=AH103,AI103,AH103),"---")))),"---")</f>
        <v>---</v>
      </c>
    </row>
    <row r="104" spans="1:37" x14ac:dyDescent="0.25">
      <c r="A104" t="str">
        <f t="shared" si="9"/>
        <v>J9-B6</v>
      </c>
      <c r="B104" t="str">
        <f t="shared" si="10"/>
        <v>D_P</v>
      </c>
      <c r="C104" t="str">
        <f t="shared" si="11"/>
        <v>J9-D_P</v>
      </c>
      <c r="D104" t="str">
        <f t="shared" si="12"/>
        <v>J9-B6</v>
      </c>
      <c r="E104" t="s">
        <v>392</v>
      </c>
      <c r="F104" t="s">
        <v>416</v>
      </c>
      <c r="G104" t="s">
        <v>378</v>
      </c>
      <c r="L104" t="s">
        <v>417</v>
      </c>
      <c r="M104" t="s">
        <v>286</v>
      </c>
      <c r="N104">
        <v>1.98</v>
      </c>
      <c r="AB104" t="str">
        <f>B2B!D101</f>
        <v>J1</v>
      </c>
      <c r="AC104" t="str">
        <f>B2B!E101</f>
        <v>99</v>
      </c>
      <c r="AD104" t="str">
        <f t="shared" si="13"/>
        <v>J1-99</v>
      </c>
      <c r="AE104" t="e">
        <f t="shared" si="14"/>
        <v>#N/A</v>
      </c>
      <c r="AF104" t="str">
        <f t="shared" si="15"/>
        <v>--</v>
      </c>
      <c r="AG104" t="e">
        <f t="shared" si="16"/>
        <v>#N/A</v>
      </c>
      <c r="AH104" t="str">
        <f>IF(IFERROR(IF(IF(AF104="--",INDEX(D:D,MATCH(AE104,INDEX(B:B,MATCH(AE104,B:B,)+1):B10618,)+MATCH(AE104,B:B,)))=D104,VLOOKUP(AE104,B:D,3,0),IF(AF104="--",INDEX(D:D,MATCH(AE104,INDEX(B:B,MATCH(AE104,B:B,)+1):B10618,)+MATCH(AE104,B:B,)),"---")),"---")=AD104,"---",IFERROR(IF(IF(AF104="--",INDEX(D:D,MATCH(AE104,INDEX(B:B,MATCH(AE104,B:B,)+1):B10618,)+MATCH(AE104,B:B,)))=AD104,VLOOKUP(AE104,B:D,3,0),IF(AF104="--",INDEX(D:D,MATCH(AE104,INDEX(B:B,MATCH(AE104,B:B,)+1):B10618,)+MATCH(AE104,B:B,)),"---")),"---"))</f>
        <v>---</v>
      </c>
      <c r="AI104" t="str">
        <f t="shared" si="17"/>
        <v>--</v>
      </c>
      <c r="AJ104" t="str">
        <f>IF(COUNTIF(CALC_CONN_TEI0181_REV01!F:F,IF(AH104&lt;&gt;"---",VLOOKUP(AD104,CALC_CONN_TEI0181_REV01!F:M,8,0),IF(IFERROR(IF(AD104=AH104,AI104,AH104),"---")="---","---",IF(COUNTIF(CALC_CONN_TEI0181_REV01!F:F,IFERROR(IF(AD104=AH104,AI104,AH104),"---"))&gt;0,"---",IFERROR(IF(AD104=AH104,AI104,AH104),"---")))))=1,IF(AH104&lt;&gt;"---",VLOOKUP(AD104,CALC_CONN_TEI0181_REV01!F:M,8,0),IF(IFERROR(IF(AD104=AH104,AI104,AH104),"---")="---","---",IF(COUNTIF(CALC_CONN_TEI0181_REV01!F:F,IFERROR(IF(AD104=AH104,AI104,AH104),"---"))&gt;0,"---",IFERROR(IF(AD104=AH104,AI104,AH104),"---")))),"---")</f>
        <v>---</v>
      </c>
      <c r="AK104" t="str">
        <f>IF(COUNTIF(CALC_CONN_TEI0181_REV01!F:F,IF(AH104&lt;&gt;"---",VLOOKUP(AD104,CALC_CONN_TEI0181_REV01!F:M,8,0),IF(IFERROR(IF(AD104=AH104,AI104,AH104),"---")="---","---",IF(COUNTIF(CALC_CONN_TEI0181_REV01!F:F,IFERROR(IF(AD104=AH104,AI104,AH104),"---"))&gt;0,"---",IFERROR(IF(AD104=AH104,AI104,AH104),"---")))))=0,IF(AH104&lt;&gt;"---",VLOOKUP(AD104,CALC_CONN_TEI0181_REV01!F:M,8,0),IF(IFERROR(IF(AD104=AH104,AI104,AH104),"---")="---","---",IF(COUNTIF(CALC_CONN_TEI0181_REV01!F:F,IFERROR(IF(AD104=AH104,AI104,AH104),"---"))&gt;0,"---",IFERROR(IF(AD104=AH104,AI104,AH104),"---")))),"---")</f>
        <v>---</v>
      </c>
    </row>
    <row r="105" spans="1:37" x14ac:dyDescent="0.25">
      <c r="A105" t="str">
        <f t="shared" si="9"/>
        <v>J9-B7</v>
      </c>
      <c r="B105" t="str">
        <f t="shared" si="10"/>
        <v>D_N</v>
      </c>
      <c r="C105" t="str">
        <f t="shared" si="11"/>
        <v>J9-D_N</v>
      </c>
      <c r="D105" t="str">
        <f t="shared" si="12"/>
        <v>J9-B7</v>
      </c>
      <c r="E105" t="s">
        <v>392</v>
      </c>
      <c r="F105" t="s">
        <v>418</v>
      </c>
      <c r="G105" t="s">
        <v>376</v>
      </c>
      <c r="L105" t="s">
        <v>419</v>
      </c>
      <c r="M105" t="s">
        <v>286</v>
      </c>
      <c r="N105">
        <v>3.2905000000000002</v>
      </c>
      <c r="AB105" t="str">
        <f>B2B!D102</f>
        <v>J1</v>
      </c>
      <c r="AC105" t="str">
        <f>B2B!E102</f>
        <v>100</v>
      </c>
      <c r="AD105" t="str">
        <f t="shared" si="13"/>
        <v>J1-100</v>
      </c>
      <c r="AE105" t="e">
        <f t="shared" si="14"/>
        <v>#N/A</v>
      </c>
      <c r="AF105" t="str">
        <f t="shared" si="15"/>
        <v>--</v>
      </c>
      <c r="AG105" t="e">
        <f t="shared" si="16"/>
        <v>#N/A</v>
      </c>
      <c r="AH105" t="str">
        <f>IF(IFERROR(IF(IF(AF105="--",INDEX(D:D,MATCH(AE105,INDEX(B:B,MATCH(AE105,B:B,)+1):B10619,)+MATCH(AE105,B:B,)))=D105,VLOOKUP(AE105,B:D,3,0),IF(AF105="--",INDEX(D:D,MATCH(AE105,INDEX(B:B,MATCH(AE105,B:B,)+1):B10619,)+MATCH(AE105,B:B,)),"---")),"---")=AD105,"---",IFERROR(IF(IF(AF105="--",INDEX(D:D,MATCH(AE105,INDEX(B:B,MATCH(AE105,B:B,)+1):B10619,)+MATCH(AE105,B:B,)))=AD105,VLOOKUP(AE105,B:D,3,0),IF(AF105="--",INDEX(D:D,MATCH(AE105,INDEX(B:B,MATCH(AE105,B:B,)+1):B10619,)+MATCH(AE105,B:B,)),"---")),"---"))</f>
        <v>---</v>
      </c>
      <c r="AI105" t="str">
        <f t="shared" si="17"/>
        <v>--</v>
      </c>
      <c r="AJ105" t="str">
        <f>IF(COUNTIF(CALC_CONN_TEI0181_REV01!F:F,IF(AH105&lt;&gt;"---",VLOOKUP(AD105,CALC_CONN_TEI0181_REV01!F:M,8,0),IF(IFERROR(IF(AD105=AH105,AI105,AH105),"---")="---","---",IF(COUNTIF(CALC_CONN_TEI0181_REV01!F:F,IFERROR(IF(AD105=AH105,AI105,AH105),"---"))&gt;0,"---",IFERROR(IF(AD105=AH105,AI105,AH105),"---")))))=1,IF(AH105&lt;&gt;"---",VLOOKUP(AD105,CALC_CONN_TEI0181_REV01!F:M,8,0),IF(IFERROR(IF(AD105=AH105,AI105,AH105),"---")="---","---",IF(COUNTIF(CALC_CONN_TEI0181_REV01!F:F,IFERROR(IF(AD105=AH105,AI105,AH105),"---"))&gt;0,"---",IFERROR(IF(AD105=AH105,AI105,AH105),"---")))),"---")</f>
        <v>---</v>
      </c>
      <c r="AK105" t="str">
        <f>IF(COUNTIF(CALC_CONN_TEI0181_REV01!F:F,IF(AH105&lt;&gt;"---",VLOOKUP(AD105,CALC_CONN_TEI0181_REV01!F:M,8,0),IF(IFERROR(IF(AD105=AH105,AI105,AH105),"---")="---","---",IF(COUNTIF(CALC_CONN_TEI0181_REV01!F:F,IFERROR(IF(AD105=AH105,AI105,AH105),"---"))&gt;0,"---",IFERROR(IF(AD105=AH105,AI105,AH105),"---")))))=0,IF(AH105&lt;&gt;"---",VLOOKUP(AD105,CALC_CONN_TEI0181_REV01!F:M,8,0),IF(IFERROR(IF(AD105=AH105,AI105,AH105),"---")="---","---",IF(COUNTIF(CALC_CONN_TEI0181_REV01!F:F,IFERROR(IF(AD105=AH105,AI105,AH105),"---"))&gt;0,"---",IFERROR(IF(AD105=AH105,AI105,AH105),"---")))),"---")</f>
        <v>---</v>
      </c>
    </row>
    <row r="106" spans="1:37" x14ac:dyDescent="0.25">
      <c r="A106" t="str">
        <f t="shared" si="9"/>
        <v>J9-B8</v>
      </c>
      <c r="B106" t="str">
        <f t="shared" si="10"/>
        <v>NetJ9_B8</v>
      </c>
      <c r="C106" t="str">
        <f t="shared" si="11"/>
        <v>J9-NetJ9_B8</v>
      </c>
      <c r="D106" t="str">
        <f t="shared" si="12"/>
        <v>J9-B8</v>
      </c>
      <c r="E106" t="s">
        <v>392</v>
      </c>
      <c r="F106" t="s">
        <v>420</v>
      </c>
      <c r="G106" t="s">
        <v>421</v>
      </c>
      <c r="L106" t="s">
        <v>422</v>
      </c>
      <c r="M106" t="s">
        <v>286</v>
      </c>
      <c r="N106">
        <v>3.0270999999999999</v>
      </c>
      <c r="AB106" t="str">
        <f>B2B!D103</f>
        <v>J2</v>
      </c>
      <c r="AC106" t="str">
        <f>B2B!E103</f>
        <v>1</v>
      </c>
      <c r="AD106" t="str">
        <f t="shared" si="13"/>
        <v>J2-1</v>
      </c>
      <c r="AE106" t="str">
        <f t="shared" si="14"/>
        <v>D6</v>
      </c>
      <c r="AF106" t="str">
        <f t="shared" si="15"/>
        <v>AK19</v>
      </c>
      <c r="AG106">
        <f t="shared" si="16"/>
        <v>14.5023</v>
      </c>
      <c r="AH106" t="str">
        <f>IF(IFERROR(IF(IF(AF106="--",INDEX(D:D,MATCH(AE106,INDEX(B:B,MATCH(AE106,B:B,)+1):B10620,)+MATCH(AE106,B:B,)))=D106,VLOOKUP(AE106,B:D,3,0),IF(AF106="--",INDEX(D:D,MATCH(AE106,INDEX(B:B,MATCH(AE106,B:B,)+1):B10620,)+MATCH(AE106,B:B,)),"---")),"---")=AD106,"---",IFERROR(IF(IF(AF106="--",INDEX(D:D,MATCH(AE106,INDEX(B:B,MATCH(AE106,B:B,)+1):B10620,)+MATCH(AE106,B:B,)))=AD106,VLOOKUP(AE106,B:D,3,0),IF(AF106="--",INDEX(D:D,MATCH(AE106,INDEX(B:B,MATCH(AE106,B:B,)+1):B10620,)+MATCH(AE106,B:B,)),"---")),"---"))</f>
        <v>---</v>
      </c>
      <c r="AI106" t="str">
        <f t="shared" si="17"/>
        <v>--</v>
      </c>
      <c r="AJ106" t="str">
        <f>IF(COUNTIF(CALC_CONN_TEI0181_REV01!F:F,IF(AH106&lt;&gt;"---",VLOOKUP(AD106,CALC_CONN_TEI0181_REV01!F:M,8,0),IF(IFERROR(IF(AD106=AH106,AI106,AH106),"---")="---","---",IF(COUNTIF(CALC_CONN_TEI0181_REV01!F:F,IFERROR(IF(AD106=AH106,AI106,AH106),"---"))&gt;0,"---",IFERROR(IF(AD106=AH106,AI106,AH106),"---")))))=1,IF(AH106&lt;&gt;"---",VLOOKUP(AD106,CALC_CONN_TEI0181_REV01!F:M,8,0),IF(IFERROR(IF(AD106=AH106,AI106,AH106),"---")="---","---",IF(COUNTIF(CALC_CONN_TEI0181_REV01!F:F,IFERROR(IF(AD106=AH106,AI106,AH106),"---"))&gt;0,"---",IFERROR(IF(AD106=AH106,AI106,AH106),"---")))),"---")</f>
        <v>---</v>
      </c>
      <c r="AK106" t="str">
        <f>IF(COUNTIF(CALC_CONN_TEI0181_REV01!F:F,IF(AH106&lt;&gt;"---",VLOOKUP(AD106,CALC_CONN_TEI0181_REV01!F:M,8,0),IF(IFERROR(IF(AD106=AH106,AI106,AH106),"---")="---","---",IF(COUNTIF(CALC_CONN_TEI0181_REV01!F:F,IFERROR(IF(AD106=AH106,AI106,AH106),"---"))&gt;0,"---",IFERROR(IF(AD106=AH106,AI106,AH106),"---")))))=0,IF(AH106&lt;&gt;"---",VLOOKUP(AD106,CALC_CONN_TEI0181_REV01!F:M,8,0),IF(IFERROR(IF(AD106=AH106,AI106,AH106),"---")="---","---",IF(COUNTIF(CALC_CONN_TEI0181_REV01!F:F,IFERROR(IF(AD106=AH106,AI106,AH106),"---"))&gt;0,"---",IFERROR(IF(AD106=AH106,AI106,AH106),"---")))),"---")</f>
        <v>---</v>
      </c>
    </row>
    <row r="107" spans="1:37" x14ac:dyDescent="0.25">
      <c r="A107" t="str">
        <f t="shared" si="9"/>
        <v>J9-B9</v>
      </c>
      <c r="B107" t="str">
        <f t="shared" si="10"/>
        <v>USB_VBUS</v>
      </c>
      <c r="C107" t="str">
        <f t="shared" si="11"/>
        <v>J9-USB_VBUS</v>
      </c>
      <c r="D107" t="str">
        <f t="shared" si="12"/>
        <v>J9-B9</v>
      </c>
      <c r="E107" t="s">
        <v>392</v>
      </c>
      <c r="F107" t="s">
        <v>423</v>
      </c>
      <c r="G107" t="s">
        <v>395</v>
      </c>
      <c r="L107" t="s">
        <v>424</v>
      </c>
      <c r="M107" t="s">
        <v>286</v>
      </c>
      <c r="N107">
        <v>3.5727000000000002</v>
      </c>
      <c r="AB107" t="str">
        <f>B2B!D104</f>
        <v>J2</v>
      </c>
      <c r="AC107" t="str">
        <f>B2B!E104</f>
        <v>2</v>
      </c>
      <c r="AD107" t="str">
        <f t="shared" si="13"/>
        <v>J2-2</v>
      </c>
      <c r="AE107" t="str">
        <f t="shared" si="14"/>
        <v>D7</v>
      </c>
      <c r="AF107" t="str">
        <f t="shared" si="15"/>
        <v>AJ19</v>
      </c>
      <c r="AG107">
        <f t="shared" si="16"/>
        <v>11.8956</v>
      </c>
      <c r="AH107" t="str">
        <f>IF(IFERROR(IF(IF(AF107="--",INDEX(D:D,MATCH(AE107,INDEX(B:B,MATCH(AE107,B:B,)+1):B10621,)+MATCH(AE107,B:B,)))=D107,VLOOKUP(AE107,B:D,3,0),IF(AF107="--",INDEX(D:D,MATCH(AE107,INDEX(B:B,MATCH(AE107,B:B,)+1):B10621,)+MATCH(AE107,B:B,)),"---")),"---")=AD107,"---",IFERROR(IF(IF(AF107="--",INDEX(D:D,MATCH(AE107,INDEX(B:B,MATCH(AE107,B:B,)+1):B10621,)+MATCH(AE107,B:B,)))=AD107,VLOOKUP(AE107,B:D,3,0),IF(AF107="--",INDEX(D:D,MATCH(AE107,INDEX(B:B,MATCH(AE107,B:B,)+1):B10621,)+MATCH(AE107,B:B,)),"---")),"---"))</f>
        <v>---</v>
      </c>
      <c r="AI107" t="str">
        <f t="shared" si="17"/>
        <v>--</v>
      </c>
      <c r="AJ107" t="str">
        <f>IF(COUNTIF(CALC_CONN_TEI0181_REV01!F:F,IF(AH107&lt;&gt;"---",VLOOKUP(AD107,CALC_CONN_TEI0181_REV01!F:M,8,0),IF(IFERROR(IF(AD107=AH107,AI107,AH107),"---")="---","---",IF(COUNTIF(CALC_CONN_TEI0181_REV01!F:F,IFERROR(IF(AD107=AH107,AI107,AH107),"---"))&gt;0,"---",IFERROR(IF(AD107=AH107,AI107,AH107),"---")))))=1,IF(AH107&lt;&gt;"---",VLOOKUP(AD107,CALC_CONN_TEI0181_REV01!F:M,8,0),IF(IFERROR(IF(AD107=AH107,AI107,AH107),"---")="---","---",IF(COUNTIF(CALC_CONN_TEI0181_REV01!F:F,IFERROR(IF(AD107=AH107,AI107,AH107),"---"))&gt;0,"---",IFERROR(IF(AD107=AH107,AI107,AH107),"---")))),"---")</f>
        <v>---</v>
      </c>
      <c r="AK107" t="str">
        <f>IF(COUNTIF(CALC_CONN_TEI0181_REV01!F:F,IF(AH107&lt;&gt;"---",VLOOKUP(AD107,CALC_CONN_TEI0181_REV01!F:M,8,0),IF(IFERROR(IF(AD107=AH107,AI107,AH107),"---")="---","---",IF(COUNTIF(CALC_CONN_TEI0181_REV01!F:F,IFERROR(IF(AD107=AH107,AI107,AH107),"---"))&gt;0,"---",IFERROR(IF(AD107=AH107,AI107,AH107),"---")))))=0,IF(AH107&lt;&gt;"---",VLOOKUP(AD107,CALC_CONN_TEI0181_REV01!F:M,8,0),IF(IFERROR(IF(AD107=AH107,AI107,AH107),"---")="---","---",IF(COUNTIF(CALC_CONN_TEI0181_REV01!F:F,IFERROR(IF(AD107=AH107,AI107,AH107),"---"))&gt;0,"---",IFERROR(IF(AD107=AH107,AI107,AH107),"---")))),"---")</f>
        <v>---</v>
      </c>
    </row>
    <row r="108" spans="1:37" x14ac:dyDescent="0.25">
      <c r="A108" t="str">
        <f t="shared" si="9"/>
        <v>J9-B12</v>
      </c>
      <c r="B108" t="str">
        <f t="shared" si="10"/>
        <v>GND</v>
      </c>
      <c r="C108" t="str">
        <f t="shared" si="11"/>
        <v>J9-GND</v>
      </c>
      <c r="D108" t="str">
        <f t="shared" si="12"/>
        <v>J9-B12</v>
      </c>
      <c r="E108" t="s">
        <v>392</v>
      </c>
      <c r="F108" t="s">
        <v>425</v>
      </c>
      <c r="G108" t="s">
        <v>325</v>
      </c>
      <c r="L108" t="s">
        <v>426</v>
      </c>
      <c r="M108" t="s">
        <v>286</v>
      </c>
      <c r="N108">
        <v>3.4289000000000001</v>
      </c>
      <c r="AB108" t="str">
        <f>B2B!D105</f>
        <v>J2</v>
      </c>
      <c r="AC108" t="str">
        <f>B2B!E105</f>
        <v>3</v>
      </c>
      <c r="AD108" t="str">
        <f t="shared" si="13"/>
        <v>J2-3</v>
      </c>
      <c r="AE108" t="str">
        <f t="shared" si="14"/>
        <v>D8</v>
      </c>
      <c r="AF108" t="str">
        <f t="shared" si="15"/>
        <v>AH21</v>
      </c>
      <c r="AG108">
        <f t="shared" si="16"/>
        <v>10.556900000000001</v>
      </c>
      <c r="AH108" t="str">
        <f>IF(IFERROR(IF(IF(AF108="--",INDEX(D:D,MATCH(AE108,INDEX(B:B,MATCH(AE108,B:B,)+1):B10622,)+MATCH(AE108,B:B,)))=D108,VLOOKUP(AE108,B:D,3,0),IF(AF108="--",INDEX(D:D,MATCH(AE108,INDEX(B:B,MATCH(AE108,B:B,)+1):B10622,)+MATCH(AE108,B:B,)),"---")),"---")=AD108,"---",IFERROR(IF(IF(AF108="--",INDEX(D:D,MATCH(AE108,INDEX(B:B,MATCH(AE108,B:B,)+1):B10622,)+MATCH(AE108,B:B,)))=AD108,VLOOKUP(AE108,B:D,3,0),IF(AF108="--",INDEX(D:D,MATCH(AE108,INDEX(B:B,MATCH(AE108,B:B,)+1):B10622,)+MATCH(AE108,B:B,)),"---")),"---"))</f>
        <v>---</v>
      </c>
      <c r="AI108" t="str">
        <f t="shared" si="17"/>
        <v>--</v>
      </c>
      <c r="AJ108" t="str">
        <f>IF(COUNTIF(CALC_CONN_TEI0181_REV01!F:F,IF(AH108&lt;&gt;"---",VLOOKUP(AD108,CALC_CONN_TEI0181_REV01!F:M,8,0),IF(IFERROR(IF(AD108=AH108,AI108,AH108),"---")="---","---",IF(COUNTIF(CALC_CONN_TEI0181_REV01!F:F,IFERROR(IF(AD108=AH108,AI108,AH108),"---"))&gt;0,"---",IFERROR(IF(AD108=AH108,AI108,AH108),"---")))))=1,IF(AH108&lt;&gt;"---",VLOOKUP(AD108,CALC_CONN_TEI0181_REV01!F:M,8,0),IF(IFERROR(IF(AD108=AH108,AI108,AH108),"---")="---","---",IF(COUNTIF(CALC_CONN_TEI0181_REV01!F:F,IFERROR(IF(AD108=AH108,AI108,AH108),"---"))&gt;0,"---",IFERROR(IF(AD108=AH108,AI108,AH108),"---")))),"---")</f>
        <v>---</v>
      </c>
      <c r="AK108" t="str">
        <f>IF(COUNTIF(CALC_CONN_TEI0181_REV01!F:F,IF(AH108&lt;&gt;"---",VLOOKUP(AD108,CALC_CONN_TEI0181_REV01!F:M,8,0),IF(IFERROR(IF(AD108=AH108,AI108,AH108),"---")="---","---",IF(COUNTIF(CALC_CONN_TEI0181_REV01!F:F,IFERROR(IF(AD108=AH108,AI108,AH108),"---"))&gt;0,"---",IFERROR(IF(AD108=AH108,AI108,AH108),"---")))))=0,IF(AH108&lt;&gt;"---",VLOOKUP(AD108,CALC_CONN_TEI0181_REV01!F:M,8,0),IF(IFERROR(IF(AD108=AH108,AI108,AH108),"---")="---","---",IF(COUNTIF(CALC_CONN_TEI0181_REV01!F:F,IFERROR(IF(AD108=AH108,AI108,AH108),"---"))&gt;0,"---",IFERROR(IF(AD108=AH108,AI108,AH108),"---")))),"---")</f>
        <v>---</v>
      </c>
    </row>
    <row r="109" spans="1:37" x14ac:dyDescent="0.25">
      <c r="A109" t="str">
        <f t="shared" si="9"/>
        <v>J9-H1</v>
      </c>
      <c r="B109" t="str">
        <f t="shared" si="10"/>
        <v>GND</v>
      </c>
      <c r="C109" t="str">
        <f t="shared" si="11"/>
        <v>J9-GND</v>
      </c>
      <c r="D109" t="str">
        <f t="shared" si="12"/>
        <v>J9-H1</v>
      </c>
      <c r="E109" t="s">
        <v>392</v>
      </c>
      <c r="F109" t="s">
        <v>427</v>
      </c>
      <c r="G109" t="s">
        <v>325</v>
      </c>
      <c r="L109" t="s">
        <v>428</v>
      </c>
      <c r="M109" t="s">
        <v>286</v>
      </c>
      <c r="N109">
        <v>4.8574999999999999</v>
      </c>
      <c r="AB109" t="str">
        <f>B2B!D106</f>
        <v>J2</v>
      </c>
      <c r="AC109" t="str">
        <f>B2B!E106</f>
        <v>4</v>
      </c>
      <c r="AD109" t="str">
        <f t="shared" si="13"/>
        <v>J2-4</v>
      </c>
      <c r="AE109" t="str">
        <f t="shared" si="14"/>
        <v>D9</v>
      </c>
      <c r="AF109" t="str">
        <f t="shared" si="15"/>
        <v>AH18</v>
      </c>
      <c r="AG109">
        <f t="shared" si="16"/>
        <v>4.9032999999999998</v>
      </c>
      <c r="AH109" t="str">
        <f>IF(IFERROR(IF(IF(AF109="--",INDEX(D:D,MATCH(AE109,INDEX(B:B,MATCH(AE109,B:B,)+1):B10623,)+MATCH(AE109,B:B,)))=D109,VLOOKUP(AE109,B:D,3,0),IF(AF109="--",INDEX(D:D,MATCH(AE109,INDEX(B:B,MATCH(AE109,B:B,)+1):B10623,)+MATCH(AE109,B:B,)),"---")),"---")=AD109,"---",IFERROR(IF(IF(AF109="--",INDEX(D:D,MATCH(AE109,INDEX(B:B,MATCH(AE109,B:B,)+1):B10623,)+MATCH(AE109,B:B,)))=AD109,VLOOKUP(AE109,B:D,3,0),IF(AF109="--",INDEX(D:D,MATCH(AE109,INDEX(B:B,MATCH(AE109,B:B,)+1):B10623,)+MATCH(AE109,B:B,)),"---")),"---"))</f>
        <v>---</v>
      </c>
      <c r="AI109" t="str">
        <f t="shared" si="17"/>
        <v>--</v>
      </c>
      <c r="AJ109" t="str">
        <f>IF(COUNTIF(CALC_CONN_TEI0181_REV01!F:F,IF(AH109&lt;&gt;"---",VLOOKUP(AD109,CALC_CONN_TEI0181_REV01!F:M,8,0),IF(IFERROR(IF(AD109=AH109,AI109,AH109),"---")="---","---",IF(COUNTIF(CALC_CONN_TEI0181_REV01!F:F,IFERROR(IF(AD109=AH109,AI109,AH109),"---"))&gt;0,"---",IFERROR(IF(AD109=AH109,AI109,AH109),"---")))))=1,IF(AH109&lt;&gt;"---",VLOOKUP(AD109,CALC_CONN_TEI0181_REV01!F:M,8,0),IF(IFERROR(IF(AD109=AH109,AI109,AH109),"---")="---","---",IF(COUNTIF(CALC_CONN_TEI0181_REV01!F:F,IFERROR(IF(AD109=AH109,AI109,AH109),"---"))&gt;0,"---",IFERROR(IF(AD109=AH109,AI109,AH109),"---")))),"---")</f>
        <v>---</v>
      </c>
      <c r="AK109" t="str">
        <f>IF(COUNTIF(CALC_CONN_TEI0181_REV01!F:F,IF(AH109&lt;&gt;"---",VLOOKUP(AD109,CALC_CONN_TEI0181_REV01!F:M,8,0),IF(IFERROR(IF(AD109=AH109,AI109,AH109),"---")="---","---",IF(COUNTIF(CALC_CONN_TEI0181_REV01!F:F,IFERROR(IF(AD109=AH109,AI109,AH109),"---"))&gt;0,"---",IFERROR(IF(AD109=AH109,AI109,AH109),"---")))))=0,IF(AH109&lt;&gt;"---",VLOOKUP(AD109,CALC_CONN_TEI0181_REV01!F:M,8,0),IF(IFERROR(IF(AD109=AH109,AI109,AH109),"---")="---","---",IF(COUNTIF(CALC_CONN_TEI0181_REV01!F:F,IFERROR(IF(AD109=AH109,AI109,AH109),"---"))&gt;0,"---",IFERROR(IF(AD109=AH109,AI109,AH109),"---")))),"---")</f>
        <v>---</v>
      </c>
    </row>
    <row r="110" spans="1:37" x14ac:dyDescent="0.25">
      <c r="A110" t="str">
        <f t="shared" si="9"/>
        <v>J9-H2</v>
      </c>
      <c r="B110" t="str">
        <f t="shared" si="10"/>
        <v>GND</v>
      </c>
      <c r="C110" t="str">
        <f t="shared" si="11"/>
        <v>J9-GND</v>
      </c>
      <c r="D110" t="str">
        <f t="shared" si="12"/>
        <v>J9-H2</v>
      </c>
      <c r="E110" t="s">
        <v>392</v>
      </c>
      <c r="F110" t="s">
        <v>429</v>
      </c>
      <c r="G110" t="s">
        <v>325</v>
      </c>
      <c r="L110" t="s">
        <v>430</v>
      </c>
      <c r="M110" t="s">
        <v>286</v>
      </c>
      <c r="N110">
        <v>5.0829000000000004</v>
      </c>
      <c r="AB110" t="str">
        <f>B2B!D107</f>
        <v>J2</v>
      </c>
      <c r="AC110" t="str">
        <f>B2B!E107</f>
        <v>5</v>
      </c>
      <c r="AD110" t="str">
        <f t="shared" si="13"/>
        <v>J2-5</v>
      </c>
      <c r="AE110" t="str">
        <f t="shared" si="14"/>
        <v>D10</v>
      </c>
      <c r="AF110" t="str">
        <f t="shared" si="15"/>
        <v>AJ20</v>
      </c>
      <c r="AG110">
        <f t="shared" si="16"/>
        <v>3.5173000000000001</v>
      </c>
      <c r="AH110" t="str">
        <f>IF(IFERROR(IF(IF(AF110="--",INDEX(D:D,MATCH(AE110,INDEX(B:B,MATCH(AE110,B:B,)+1):B10624,)+MATCH(AE110,B:B,)))=D110,VLOOKUP(AE110,B:D,3,0),IF(AF110="--",INDEX(D:D,MATCH(AE110,INDEX(B:B,MATCH(AE110,B:B,)+1):B10624,)+MATCH(AE110,B:B,)),"---")),"---")=AD110,"---",IFERROR(IF(IF(AF110="--",INDEX(D:D,MATCH(AE110,INDEX(B:B,MATCH(AE110,B:B,)+1):B10624,)+MATCH(AE110,B:B,)))=AD110,VLOOKUP(AE110,B:D,3,0),IF(AF110="--",INDEX(D:D,MATCH(AE110,INDEX(B:B,MATCH(AE110,B:B,)+1):B10624,)+MATCH(AE110,B:B,)),"---")),"---"))</f>
        <v>---</v>
      </c>
      <c r="AI110" t="str">
        <f t="shared" si="17"/>
        <v>--</v>
      </c>
      <c r="AJ110" t="str">
        <f>IF(COUNTIF(CALC_CONN_TEI0181_REV01!F:F,IF(AH110&lt;&gt;"---",VLOOKUP(AD110,CALC_CONN_TEI0181_REV01!F:M,8,0),IF(IFERROR(IF(AD110=AH110,AI110,AH110),"---")="---","---",IF(COUNTIF(CALC_CONN_TEI0181_REV01!F:F,IFERROR(IF(AD110=AH110,AI110,AH110),"---"))&gt;0,"---",IFERROR(IF(AD110=AH110,AI110,AH110),"---")))))=1,IF(AH110&lt;&gt;"---",VLOOKUP(AD110,CALC_CONN_TEI0181_REV01!F:M,8,0),IF(IFERROR(IF(AD110=AH110,AI110,AH110),"---")="---","---",IF(COUNTIF(CALC_CONN_TEI0181_REV01!F:F,IFERROR(IF(AD110=AH110,AI110,AH110),"---"))&gt;0,"---",IFERROR(IF(AD110=AH110,AI110,AH110),"---")))),"---")</f>
        <v>---</v>
      </c>
      <c r="AK110" t="str">
        <f>IF(COUNTIF(CALC_CONN_TEI0181_REV01!F:F,IF(AH110&lt;&gt;"---",VLOOKUP(AD110,CALC_CONN_TEI0181_REV01!F:M,8,0),IF(IFERROR(IF(AD110=AH110,AI110,AH110),"---")="---","---",IF(COUNTIF(CALC_CONN_TEI0181_REV01!F:F,IFERROR(IF(AD110=AH110,AI110,AH110),"---"))&gt;0,"---",IFERROR(IF(AD110=AH110,AI110,AH110),"---")))))=0,IF(AH110&lt;&gt;"---",VLOOKUP(AD110,CALC_CONN_TEI0181_REV01!F:M,8,0),IF(IFERROR(IF(AD110=AH110,AI110,AH110),"---")="---","---",IF(COUNTIF(CALC_CONN_TEI0181_REV01!F:F,IFERROR(IF(AD110=AH110,AI110,AH110),"---"))&gt;0,"---",IFERROR(IF(AD110=AH110,AI110,AH110),"---")))),"---")</f>
        <v>---</v>
      </c>
    </row>
    <row r="111" spans="1:37" x14ac:dyDescent="0.25">
      <c r="A111" t="str">
        <f t="shared" si="9"/>
        <v>J9-H3</v>
      </c>
      <c r="B111" t="str">
        <f t="shared" si="10"/>
        <v>GND</v>
      </c>
      <c r="C111" t="str">
        <f t="shared" si="11"/>
        <v>J9-GND</v>
      </c>
      <c r="D111" t="str">
        <f t="shared" si="12"/>
        <v>J9-H3</v>
      </c>
      <c r="E111" t="s">
        <v>392</v>
      </c>
      <c r="F111" t="s">
        <v>431</v>
      </c>
      <c r="G111" t="s">
        <v>325</v>
      </c>
      <c r="L111" t="s">
        <v>432</v>
      </c>
      <c r="M111" t="s">
        <v>286</v>
      </c>
      <c r="N111">
        <v>5.5632999999999999</v>
      </c>
      <c r="AB111" t="str">
        <f>B2B!D108</f>
        <v>J2</v>
      </c>
      <c r="AC111" t="str">
        <f>B2B!E108</f>
        <v>6</v>
      </c>
      <c r="AD111" t="str">
        <f t="shared" si="13"/>
        <v>J2-6</v>
      </c>
      <c r="AE111" t="str">
        <f t="shared" si="14"/>
        <v>D11</v>
      </c>
      <c r="AF111" t="str">
        <f t="shared" si="15"/>
        <v>AJ22</v>
      </c>
      <c r="AG111">
        <f t="shared" si="16"/>
        <v>6.3459000000000003</v>
      </c>
      <c r="AH111" t="str">
        <f>IF(IFERROR(IF(IF(AF111="--",INDEX(D:D,MATCH(AE111,INDEX(B:B,MATCH(AE111,B:B,)+1):B10625,)+MATCH(AE111,B:B,)))=D111,VLOOKUP(AE111,B:D,3,0),IF(AF111="--",INDEX(D:D,MATCH(AE111,INDEX(B:B,MATCH(AE111,B:B,)+1):B10625,)+MATCH(AE111,B:B,)),"---")),"---")=AD111,"---",IFERROR(IF(IF(AF111="--",INDEX(D:D,MATCH(AE111,INDEX(B:B,MATCH(AE111,B:B,)+1):B10625,)+MATCH(AE111,B:B,)))=AD111,VLOOKUP(AE111,B:D,3,0),IF(AF111="--",INDEX(D:D,MATCH(AE111,INDEX(B:B,MATCH(AE111,B:B,)+1):B10625,)+MATCH(AE111,B:B,)),"---")),"---"))</f>
        <v>---</v>
      </c>
      <c r="AI111" t="str">
        <f t="shared" si="17"/>
        <v>--</v>
      </c>
      <c r="AJ111" t="str">
        <f>IF(COUNTIF(CALC_CONN_TEI0181_REV01!F:F,IF(AH111&lt;&gt;"---",VLOOKUP(AD111,CALC_CONN_TEI0181_REV01!F:M,8,0),IF(IFERROR(IF(AD111=AH111,AI111,AH111),"---")="---","---",IF(COUNTIF(CALC_CONN_TEI0181_REV01!F:F,IFERROR(IF(AD111=AH111,AI111,AH111),"---"))&gt;0,"---",IFERROR(IF(AD111=AH111,AI111,AH111),"---")))))=1,IF(AH111&lt;&gt;"---",VLOOKUP(AD111,CALC_CONN_TEI0181_REV01!F:M,8,0),IF(IFERROR(IF(AD111=AH111,AI111,AH111),"---")="---","---",IF(COUNTIF(CALC_CONN_TEI0181_REV01!F:F,IFERROR(IF(AD111=AH111,AI111,AH111),"---"))&gt;0,"---",IFERROR(IF(AD111=AH111,AI111,AH111),"---")))),"---")</f>
        <v>---</v>
      </c>
      <c r="AK111" t="str">
        <f>IF(COUNTIF(CALC_CONN_TEI0181_REV01!F:F,IF(AH111&lt;&gt;"---",VLOOKUP(AD111,CALC_CONN_TEI0181_REV01!F:M,8,0),IF(IFERROR(IF(AD111=AH111,AI111,AH111),"---")="---","---",IF(COUNTIF(CALC_CONN_TEI0181_REV01!F:F,IFERROR(IF(AD111=AH111,AI111,AH111),"---"))&gt;0,"---",IFERROR(IF(AD111=AH111,AI111,AH111),"---")))))=0,IF(AH111&lt;&gt;"---",VLOOKUP(AD111,CALC_CONN_TEI0181_REV01!F:M,8,0),IF(IFERROR(IF(AD111=AH111,AI111,AH111),"---")="---","---",IF(COUNTIF(CALC_CONN_TEI0181_REV01!F:F,IFERROR(IF(AD111=AH111,AI111,AH111),"---"))&gt;0,"---",IFERROR(IF(AD111=AH111,AI111,AH111),"---")))),"---")</f>
        <v>---</v>
      </c>
    </row>
    <row r="112" spans="1:37" x14ac:dyDescent="0.25">
      <c r="A112" t="str">
        <f t="shared" si="9"/>
        <v>J9-H4</v>
      </c>
      <c r="B112" t="str">
        <f t="shared" si="10"/>
        <v>GND</v>
      </c>
      <c r="C112" t="str">
        <f t="shared" si="11"/>
        <v>J9-GND</v>
      </c>
      <c r="D112" t="str">
        <f t="shared" si="12"/>
        <v>J9-H4</v>
      </c>
      <c r="E112" t="s">
        <v>392</v>
      </c>
      <c r="F112" t="s">
        <v>433</v>
      </c>
      <c r="G112" t="s">
        <v>325</v>
      </c>
      <c r="L112" t="s">
        <v>434</v>
      </c>
      <c r="M112" t="s">
        <v>286</v>
      </c>
      <c r="N112">
        <v>5.5754000000000001</v>
      </c>
      <c r="AB112" t="str">
        <f>B2B!D109</f>
        <v>J2</v>
      </c>
      <c r="AC112" t="str">
        <f>B2B!E109</f>
        <v>7</v>
      </c>
      <c r="AD112" t="str">
        <f t="shared" si="13"/>
        <v>J2-7</v>
      </c>
      <c r="AE112" t="str">
        <f t="shared" si="14"/>
        <v>D12</v>
      </c>
      <c r="AF112" t="str">
        <f t="shared" si="15"/>
        <v>AK22</v>
      </c>
      <c r="AG112">
        <f t="shared" si="16"/>
        <v>8.3609000000000009</v>
      </c>
      <c r="AH112" t="str">
        <f>IF(IFERROR(IF(IF(AF112="--",INDEX(D:D,MATCH(AE112,INDEX(B:B,MATCH(AE112,B:B,)+1):B10626,)+MATCH(AE112,B:B,)))=D112,VLOOKUP(AE112,B:D,3,0),IF(AF112="--",INDEX(D:D,MATCH(AE112,INDEX(B:B,MATCH(AE112,B:B,)+1):B10626,)+MATCH(AE112,B:B,)),"---")),"---")=AD112,"---",IFERROR(IF(IF(AF112="--",INDEX(D:D,MATCH(AE112,INDEX(B:B,MATCH(AE112,B:B,)+1):B10626,)+MATCH(AE112,B:B,)))=AD112,VLOOKUP(AE112,B:D,3,0),IF(AF112="--",INDEX(D:D,MATCH(AE112,INDEX(B:B,MATCH(AE112,B:B,)+1):B10626,)+MATCH(AE112,B:B,)),"---")),"---"))</f>
        <v>---</v>
      </c>
      <c r="AI112" t="str">
        <f t="shared" si="17"/>
        <v>--</v>
      </c>
      <c r="AJ112" t="str">
        <f>IF(COUNTIF(CALC_CONN_TEI0181_REV01!F:F,IF(AH112&lt;&gt;"---",VLOOKUP(AD112,CALC_CONN_TEI0181_REV01!F:M,8,0),IF(IFERROR(IF(AD112=AH112,AI112,AH112),"---")="---","---",IF(COUNTIF(CALC_CONN_TEI0181_REV01!F:F,IFERROR(IF(AD112=AH112,AI112,AH112),"---"))&gt;0,"---",IFERROR(IF(AD112=AH112,AI112,AH112),"---")))))=1,IF(AH112&lt;&gt;"---",VLOOKUP(AD112,CALC_CONN_TEI0181_REV01!F:M,8,0),IF(IFERROR(IF(AD112=AH112,AI112,AH112),"---")="---","---",IF(COUNTIF(CALC_CONN_TEI0181_REV01!F:F,IFERROR(IF(AD112=AH112,AI112,AH112),"---"))&gt;0,"---",IFERROR(IF(AD112=AH112,AI112,AH112),"---")))),"---")</f>
        <v>---</v>
      </c>
      <c r="AK112" t="str">
        <f>IF(COUNTIF(CALC_CONN_TEI0181_REV01!F:F,IF(AH112&lt;&gt;"---",VLOOKUP(AD112,CALC_CONN_TEI0181_REV01!F:M,8,0),IF(IFERROR(IF(AD112=AH112,AI112,AH112),"---")="---","---",IF(COUNTIF(CALC_CONN_TEI0181_REV01!F:F,IFERROR(IF(AD112=AH112,AI112,AH112),"---"))&gt;0,"---",IFERROR(IF(AD112=AH112,AI112,AH112),"---")))))=0,IF(AH112&lt;&gt;"---",VLOOKUP(AD112,CALC_CONN_TEI0181_REV01!F:M,8,0),IF(IFERROR(IF(AD112=AH112,AI112,AH112),"---")="---","---",IF(COUNTIF(CALC_CONN_TEI0181_REV01!F:F,IFERROR(IF(AD112=AH112,AI112,AH112),"---"))&gt;0,"---",IFERROR(IF(AD112=AH112,AI112,AH112),"---")))),"---")</f>
        <v>---</v>
      </c>
    </row>
    <row r="113" spans="1:37" x14ac:dyDescent="0.25">
      <c r="A113" t="str">
        <f t="shared" si="9"/>
        <v>U1-AA27</v>
      </c>
      <c r="B113" t="str">
        <f t="shared" si="10"/>
        <v>NetU1_AA27</v>
      </c>
      <c r="C113" t="str">
        <f t="shared" si="11"/>
        <v>U1-NetU1_AA27</v>
      </c>
      <c r="D113" t="str">
        <f t="shared" si="12"/>
        <v>U1-AA27</v>
      </c>
      <c r="E113" t="s">
        <v>435</v>
      </c>
      <c r="F113" t="s">
        <v>436</v>
      </c>
      <c r="G113" t="s">
        <v>437</v>
      </c>
      <c r="L113" t="s">
        <v>438</v>
      </c>
      <c r="M113" t="s">
        <v>286</v>
      </c>
      <c r="N113">
        <v>2.8831000000000002</v>
      </c>
      <c r="AB113" t="str">
        <f>B2B!D110</f>
        <v>J2</v>
      </c>
      <c r="AC113" t="str">
        <f>B2B!E110</f>
        <v>8</v>
      </c>
      <c r="AD113" t="str">
        <f t="shared" si="13"/>
        <v>J2-8</v>
      </c>
      <c r="AE113" t="str">
        <f t="shared" si="14"/>
        <v>D13</v>
      </c>
      <c r="AF113" t="str">
        <f t="shared" si="15"/>
        <v>AH23</v>
      </c>
      <c r="AG113">
        <f t="shared" si="16"/>
        <v>8.9533000000000005</v>
      </c>
      <c r="AH113" t="str">
        <f>IF(IFERROR(IF(IF(AF113="--",INDEX(D:D,MATCH(AE113,INDEX(B:B,MATCH(AE113,B:B,)+1):B10627,)+MATCH(AE113,B:B,)))=D113,VLOOKUP(AE113,B:D,3,0),IF(AF113="--",INDEX(D:D,MATCH(AE113,INDEX(B:B,MATCH(AE113,B:B,)+1):B10627,)+MATCH(AE113,B:B,)),"---")),"---")=AD113,"---",IFERROR(IF(IF(AF113="--",INDEX(D:D,MATCH(AE113,INDEX(B:B,MATCH(AE113,B:B,)+1):B10627,)+MATCH(AE113,B:B,)))=AD113,VLOOKUP(AE113,B:D,3,0),IF(AF113="--",INDEX(D:D,MATCH(AE113,INDEX(B:B,MATCH(AE113,B:B,)+1):B10627,)+MATCH(AE113,B:B,)),"---")),"---"))</f>
        <v>---</v>
      </c>
      <c r="AI113" t="str">
        <f t="shared" si="17"/>
        <v>--</v>
      </c>
      <c r="AJ113" t="str">
        <f>IF(COUNTIF(CALC_CONN_TEI0181_REV01!F:F,IF(AH113&lt;&gt;"---",VLOOKUP(AD113,CALC_CONN_TEI0181_REV01!F:M,8,0),IF(IFERROR(IF(AD113=AH113,AI113,AH113),"---")="---","---",IF(COUNTIF(CALC_CONN_TEI0181_REV01!F:F,IFERROR(IF(AD113=AH113,AI113,AH113),"---"))&gt;0,"---",IFERROR(IF(AD113=AH113,AI113,AH113),"---")))))=1,IF(AH113&lt;&gt;"---",VLOOKUP(AD113,CALC_CONN_TEI0181_REV01!F:M,8,0),IF(IFERROR(IF(AD113=AH113,AI113,AH113),"---")="---","---",IF(COUNTIF(CALC_CONN_TEI0181_REV01!F:F,IFERROR(IF(AD113=AH113,AI113,AH113),"---"))&gt;0,"---",IFERROR(IF(AD113=AH113,AI113,AH113),"---")))),"---")</f>
        <v>---</v>
      </c>
      <c r="AK113" t="str">
        <f>IF(COUNTIF(CALC_CONN_TEI0181_REV01!F:F,IF(AH113&lt;&gt;"---",VLOOKUP(AD113,CALC_CONN_TEI0181_REV01!F:M,8,0),IF(IFERROR(IF(AD113=AH113,AI113,AH113),"---")="---","---",IF(COUNTIF(CALC_CONN_TEI0181_REV01!F:F,IFERROR(IF(AD113=AH113,AI113,AH113),"---"))&gt;0,"---",IFERROR(IF(AD113=AH113,AI113,AH113),"---")))))=0,IF(AH113&lt;&gt;"---",VLOOKUP(AD113,CALC_CONN_TEI0181_REV01!F:M,8,0),IF(IFERROR(IF(AD113=AH113,AI113,AH113),"---")="---","---",IF(COUNTIF(CALC_CONN_TEI0181_REV01!F:F,IFERROR(IF(AD113=AH113,AI113,AH113),"---"))&gt;0,"---",IFERROR(IF(AD113=AH113,AI113,AH113),"---")))),"---")</f>
        <v>---</v>
      </c>
    </row>
    <row r="114" spans="1:37" x14ac:dyDescent="0.25">
      <c r="A114" t="str">
        <f t="shared" si="9"/>
        <v>U1-AB24</v>
      </c>
      <c r="B114" t="str">
        <f t="shared" si="10"/>
        <v>NetU1_AB24</v>
      </c>
      <c r="C114" t="str">
        <f t="shared" si="11"/>
        <v>U1-NetU1_AB24</v>
      </c>
      <c r="D114" t="str">
        <f t="shared" si="12"/>
        <v>U1-AB24</v>
      </c>
      <c r="E114" t="s">
        <v>435</v>
      </c>
      <c r="F114" t="s">
        <v>439</v>
      </c>
      <c r="G114" t="s">
        <v>440</v>
      </c>
      <c r="L114" t="s">
        <v>441</v>
      </c>
      <c r="M114" t="s">
        <v>286</v>
      </c>
      <c r="N114">
        <v>3.7410000000000001</v>
      </c>
      <c r="AB114" t="str">
        <f>B2B!D111</f>
        <v>J2</v>
      </c>
      <c r="AC114" t="str">
        <f>B2B!E111</f>
        <v>9</v>
      </c>
      <c r="AD114" t="str">
        <f t="shared" si="13"/>
        <v>J2-9</v>
      </c>
      <c r="AE114" t="str">
        <f t="shared" si="14"/>
        <v>D14</v>
      </c>
      <c r="AF114" t="str">
        <f t="shared" si="15"/>
        <v>AJ23</v>
      </c>
      <c r="AG114">
        <f t="shared" si="16"/>
        <v>10.4133</v>
      </c>
      <c r="AH114" t="str">
        <f>IF(IFERROR(IF(IF(AF114="--",INDEX(D:D,MATCH(AE114,INDEX(B:B,MATCH(AE114,B:B,)+1):B10628,)+MATCH(AE114,B:B,)))=D114,VLOOKUP(AE114,B:D,3,0),IF(AF114="--",INDEX(D:D,MATCH(AE114,INDEX(B:B,MATCH(AE114,B:B,)+1):B10628,)+MATCH(AE114,B:B,)),"---")),"---")=AD114,"---",IFERROR(IF(IF(AF114="--",INDEX(D:D,MATCH(AE114,INDEX(B:B,MATCH(AE114,B:B,)+1):B10628,)+MATCH(AE114,B:B,)))=AD114,VLOOKUP(AE114,B:D,3,0),IF(AF114="--",INDEX(D:D,MATCH(AE114,INDEX(B:B,MATCH(AE114,B:B,)+1):B10628,)+MATCH(AE114,B:B,)),"---")),"---"))</f>
        <v>---</v>
      </c>
      <c r="AI114" t="str">
        <f t="shared" si="17"/>
        <v>--</v>
      </c>
      <c r="AJ114" t="str">
        <f>IF(COUNTIF(CALC_CONN_TEI0181_REV01!F:F,IF(AH114&lt;&gt;"---",VLOOKUP(AD114,CALC_CONN_TEI0181_REV01!F:M,8,0),IF(IFERROR(IF(AD114=AH114,AI114,AH114),"---")="---","---",IF(COUNTIF(CALC_CONN_TEI0181_REV01!F:F,IFERROR(IF(AD114=AH114,AI114,AH114),"---"))&gt;0,"---",IFERROR(IF(AD114=AH114,AI114,AH114),"---")))))=1,IF(AH114&lt;&gt;"---",VLOOKUP(AD114,CALC_CONN_TEI0181_REV01!F:M,8,0),IF(IFERROR(IF(AD114=AH114,AI114,AH114),"---")="---","---",IF(COUNTIF(CALC_CONN_TEI0181_REV01!F:F,IFERROR(IF(AD114=AH114,AI114,AH114),"---"))&gt;0,"---",IFERROR(IF(AD114=AH114,AI114,AH114),"---")))),"---")</f>
        <v>---</v>
      </c>
      <c r="AK114" t="str">
        <f>IF(COUNTIF(CALC_CONN_TEI0181_REV01!F:F,IF(AH114&lt;&gt;"---",VLOOKUP(AD114,CALC_CONN_TEI0181_REV01!F:M,8,0),IF(IFERROR(IF(AD114=AH114,AI114,AH114),"---")="---","---",IF(COUNTIF(CALC_CONN_TEI0181_REV01!F:F,IFERROR(IF(AD114=AH114,AI114,AH114),"---"))&gt;0,"---",IFERROR(IF(AD114=AH114,AI114,AH114),"---")))))=0,IF(AH114&lt;&gt;"---",VLOOKUP(AD114,CALC_CONN_TEI0181_REV01!F:M,8,0),IF(IFERROR(IF(AD114=AH114,AI114,AH114),"---")="---","---",IF(COUNTIF(CALC_CONN_TEI0181_REV01!F:F,IFERROR(IF(AD114=AH114,AI114,AH114),"---"))&gt;0,"---",IFERROR(IF(AD114=AH114,AI114,AH114),"---")))),"---")</f>
        <v>---</v>
      </c>
    </row>
    <row r="115" spans="1:37" x14ac:dyDescent="0.25">
      <c r="A115" t="str">
        <f t="shared" si="9"/>
        <v>U1-AB29</v>
      </c>
      <c r="B115" t="str">
        <f t="shared" si="10"/>
        <v>NetU1_AB29</v>
      </c>
      <c r="C115" t="str">
        <f t="shared" si="11"/>
        <v>U1-NetU1_AB29</v>
      </c>
      <c r="D115" t="str">
        <f t="shared" si="12"/>
        <v>U1-AB29</v>
      </c>
      <c r="E115" t="s">
        <v>435</v>
      </c>
      <c r="F115" t="s">
        <v>442</v>
      </c>
      <c r="G115" t="s">
        <v>443</v>
      </c>
      <c r="L115" t="s">
        <v>444</v>
      </c>
      <c r="M115" t="s">
        <v>286</v>
      </c>
      <c r="N115">
        <v>2.6248999999999998</v>
      </c>
      <c r="AB115" t="str">
        <f>B2B!D112</f>
        <v>J2</v>
      </c>
      <c r="AC115" t="str">
        <f>B2B!E112</f>
        <v>10</v>
      </c>
      <c r="AD115" t="str">
        <f t="shared" si="13"/>
        <v>J2-10</v>
      </c>
      <c r="AE115" t="str">
        <f t="shared" si="14"/>
        <v>RESET</v>
      </c>
      <c r="AF115" t="str">
        <f t="shared" si="15"/>
        <v>--</v>
      </c>
      <c r="AG115">
        <f t="shared" si="16"/>
        <v>53.637099999999997</v>
      </c>
      <c r="AH115" t="str">
        <f>IF(IFERROR(IF(IF(AF115="--",INDEX(D:D,MATCH(AE115,INDEX(B:B,MATCH(AE115,B:B,)+1):B10629,)+MATCH(AE115,B:B,)))=D115,VLOOKUP(AE115,B:D,3,0),IF(AF115="--",INDEX(D:D,MATCH(AE115,INDEX(B:B,MATCH(AE115,B:B,)+1):B10629,)+MATCH(AE115,B:B,)),"---")),"---")=AD115,"---",IFERROR(IF(IF(AF115="--",INDEX(D:D,MATCH(AE115,INDEX(B:B,MATCH(AE115,B:B,)+1):B10629,)+MATCH(AE115,B:B,)))=AD115,VLOOKUP(AE115,B:D,3,0),IF(AF115="--",INDEX(D:D,MATCH(AE115,INDEX(B:B,MATCH(AE115,B:B,)+1):B10629,)+MATCH(AE115,B:B,)),"---")),"---"))</f>
        <v>R26-1</v>
      </c>
      <c r="AI115" t="str">
        <f t="shared" si="17"/>
        <v>--</v>
      </c>
      <c r="AJ115" t="str">
        <f>IF(COUNTIF(CALC_CONN_TEI0181_REV01!F:F,IF(AH115&lt;&gt;"---",VLOOKUP(AD115,CALC_CONN_TEI0181_REV01!F:M,8,0),IF(IFERROR(IF(AD115=AH115,AI115,AH115),"---")="---","---",IF(COUNTIF(CALC_CONN_TEI0181_REV01!F:F,IFERROR(IF(AD115=AH115,AI115,AH115),"---"))&gt;0,"---",IFERROR(IF(AD115=AH115,AI115,AH115),"---")))))=1,IF(AH115&lt;&gt;"---",VLOOKUP(AD115,CALC_CONN_TEI0181_REV01!F:M,8,0),IF(IFERROR(IF(AD115=AH115,AI115,AH115),"---")="---","---",IF(COUNTIF(CALC_CONN_TEI0181_REV01!F:F,IFERROR(IF(AD115=AH115,AI115,AH115),"---"))&gt;0,"---",IFERROR(IF(AD115=AH115,AI115,AH115),"---")))),"---")</f>
        <v>---</v>
      </c>
      <c r="AK115" t="str">
        <f>IF(COUNTIF(CALC_CONN_TEI0181_REV01!F:F,IF(AH115&lt;&gt;"---",VLOOKUP(AD115,CALC_CONN_TEI0181_REV01!F:M,8,0),IF(IFERROR(IF(AD115=AH115,AI115,AH115),"---")="---","---",IF(COUNTIF(CALC_CONN_TEI0181_REV01!F:F,IFERROR(IF(AD115=AH115,AI115,AH115),"---"))&gt;0,"---",IFERROR(IF(AD115=AH115,AI115,AH115),"---")))))=0,IF(AH115&lt;&gt;"---",VLOOKUP(AD115,CALC_CONN_TEI0181_REV01!F:M,8,0),IF(IFERROR(IF(AD115=AH115,AI115,AH115),"---")="---","---",IF(COUNTIF(CALC_CONN_TEI0181_REV01!F:F,IFERROR(IF(AD115=AH115,AI115,AH115),"---"))&gt;0,"---",IFERROR(IF(AD115=AH115,AI115,AH115),"---")))),"---")</f>
        <v>R26-1</v>
      </c>
    </row>
    <row r="116" spans="1:37" x14ac:dyDescent="0.25">
      <c r="A116" t="str">
        <f t="shared" si="9"/>
        <v>U1-AB30</v>
      </c>
      <c r="B116" t="str">
        <f t="shared" si="10"/>
        <v>NetU1_AB30</v>
      </c>
      <c r="C116" t="str">
        <f t="shared" si="11"/>
        <v>U1-NetU1_AB30</v>
      </c>
      <c r="D116" t="str">
        <f t="shared" si="12"/>
        <v>U1-AB30</v>
      </c>
      <c r="E116" t="s">
        <v>435</v>
      </c>
      <c r="F116" t="s">
        <v>445</v>
      </c>
      <c r="G116" t="s">
        <v>446</v>
      </c>
      <c r="L116" t="s">
        <v>447</v>
      </c>
      <c r="M116" t="s">
        <v>286</v>
      </c>
      <c r="N116">
        <v>3.4868000000000001</v>
      </c>
      <c r="AB116" t="str">
        <f>B2B!D113</f>
        <v>J2</v>
      </c>
      <c r="AC116" t="str">
        <f>B2B!E113</f>
        <v>11</v>
      </c>
      <c r="AD116" t="str">
        <f t="shared" si="13"/>
        <v>J2-11</v>
      </c>
      <c r="AE116" t="str">
        <f t="shared" si="14"/>
        <v>GND</v>
      </c>
      <c r="AF116" t="str">
        <f t="shared" si="15"/>
        <v>---</v>
      </c>
      <c r="AG116" t="str">
        <f t="shared" si="16"/>
        <v>---</v>
      </c>
      <c r="AH116" t="str">
        <f>IF(IFERROR(IF(IF(AF116="--",INDEX(D:D,MATCH(AE116,INDEX(B:B,MATCH(AE116,B:B,)+1):B10630,)+MATCH(AE116,B:B,)))=D116,VLOOKUP(AE116,B:D,3,0),IF(AF116="--",INDEX(D:D,MATCH(AE116,INDEX(B:B,MATCH(AE116,B:B,)+1):B10630,)+MATCH(AE116,B:B,)),"---")),"---")=AD116,"---",IFERROR(IF(IF(AF116="--",INDEX(D:D,MATCH(AE116,INDEX(B:B,MATCH(AE116,B:B,)+1):B10630,)+MATCH(AE116,B:B,)))=AD116,VLOOKUP(AE116,B:D,3,0),IF(AF116="--",INDEX(D:D,MATCH(AE116,INDEX(B:B,MATCH(AE116,B:B,)+1):B10630,)+MATCH(AE116,B:B,)),"---")),"---"))</f>
        <v>---</v>
      </c>
      <c r="AI116" t="str">
        <f t="shared" si="17"/>
        <v>--</v>
      </c>
      <c r="AJ116" t="str">
        <f>IF(COUNTIF(CALC_CONN_TEI0181_REV01!F:F,IF(AH116&lt;&gt;"---",VLOOKUP(AD116,CALC_CONN_TEI0181_REV01!F:M,8,0),IF(IFERROR(IF(AD116=AH116,AI116,AH116),"---")="---","---",IF(COUNTIF(CALC_CONN_TEI0181_REV01!F:F,IFERROR(IF(AD116=AH116,AI116,AH116),"---"))&gt;0,"---",IFERROR(IF(AD116=AH116,AI116,AH116),"---")))))=1,IF(AH116&lt;&gt;"---",VLOOKUP(AD116,CALC_CONN_TEI0181_REV01!F:M,8,0),IF(IFERROR(IF(AD116=AH116,AI116,AH116),"---")="---","---",IF(COUNTIF(CALC_CONN_TEI0181_REV01!F:F,IFERROR(IF(AD116=AH116,AI116,AH116),"---"))&gt;0,"---",IFERROR(IF(AD116=AH116,AI116,AH116),"---")))),"---")</f>
        <v>---</v>
      </c>
      <c r="AK116" t="str">
        <f>IF(COUNTIF(CALC_CONN_TEI0181_REV01!F:F,IF(AH116&lt;&gt;"---",VLOOKUP(AD116,CALC_CONN_TEI0181_REV01!F:M,8,0),IF(IFERROR(IF(AD116=AH116,AI116,AH116),"---")="---","---",IF(COUNTIF(CALC_CONN_TEI0181_REV01!F:F,IFERROR(IF(AD116=AH116,AI116,AH116),"---"))&gt;0,"---",IFERROR(IF(AD116=AH116,AI116,AH116),"---")))))=0,IF(AH116&lt;&gt;"---",VLOOKUP(AD116,CALC_CONN_TEI0181_REV01!F:M,8,0),IF(IFERROR(IF(AD116=AH116,AI116,AH116),"---")="---","---",IF(COUNTIF(CALC_CONN_TEI0181_REV01!F:F,IFERROR(IF(AD116=AH116,AI116,AH116),"---"))&gt;0,"---",IFERROR(IF(AD116=AH116,AI116,AH116),"---")))),"---")</f>
        <v>---</v>
      </c>
    </row>
    <row r="117" spans="1:37" x14ac:dyDescent="0.25">
      <c r="A117" t="str">
        <f t="shared" si="9"/>
        <v>U1-AC8</v>
      </c>
      <c r="B117" t="str">
        <f t="shared" si="10"/>
        <v>NetU1_AC8</v>
      </c>
      <c r="C117" t="str">
        <f t="shared" si="11"/>
        <v>U1-NetU1_AC8</v>
      </c>
      <c r="D117" t="str">
        <f t="shared" si="12"/>
        <v>U1-AC8</v>
      </c>
      <c r="E117" t="s">
        <v>435</v>
      </c>
      <c r="F117" t="s">
        <v>448</v>
      </c>
      <c r="G117" t="s">
        <v>449</v>
      </c>
      <c r="L117" t="s">
        <v>450</v>
      </c>
      <c r="M117" t="s">
        <v>286</v>
      </c>
      <c r="N117">
        <v>2.8012000000000001</v>
      </c>
      <c r="AB117" t="str">
        <f>B2B!D114</f>
        <v>J2</v>
      </c>
      <c r="AC117" t="str">
        <f>B2B!E114</f>
        <v>12</v>
      </c>
      <c r="AD117" t="str">
        <f t="shared" si="13"/>
        <v>J2-12</v>
      </c>
      <c r="AE117" t="str">
        <f t="shared" si="14"/>
        <v>3.3V</v>
      </c>
      <c r="AF117" t="str">
        <f t="shared" si="15"/>
        <v>---</v>
      </c>
      <c r="AG117" t="str">
        <f t="shared" si="16"/>
        <v>---</v>
      </c>
      <c r="AH117" t="str">
        <f>IF(IFERROR(IF(IF(AF117="--",INDEX(D:D,MATCH(AE117,INDEX(B:B,MATCH(AE117,B:B,)+1):B10631,)+MATCH(AE117,B:B,)))=D117,VLOOKUP(AE117,B:D,3,0),IF(AF117="--",INDEX(D:D,MATCH(AE117,INDEX(B:B,MATCH(AE117,B:B,)+1):B10631,)+MATCH(AE117,B:B,)),"---")),"---")=AD117,"---",IFERROR(IF(IF(AF117="--",INDEX(D:D,MATCH(AE117,INDEX(B:B,MATCH(AE117,B:B,)+1):B10631,)+MATCH(AE117,B:B,)))=AD117,VLOOKUP(AE117,B:D,3,0),IF(AF117="--",INDEX(D:D,MATCH(AE117,INDEX(B:B,MATCH(AE117,B:B,)+1):B10631,)+MATCH(AE117,B:B,)),"---")),"---"))</f>
        <v>---</v>
      </c>
      <c r="AI117" t="str">
        <f t="shared" si="17"/>
        <v>--</v>
      </c>
      <c r="AJ117" t="str">
        <f>IF(COUNTIF(CALC_CONN_TEI0181_REV01!F:F,IF(AH117&lt;&gt;"---",VLOOKUP(AD117,CALC_CONN_TEI0181_REV01!F:M,8,0),IF(IFERROR(IF(AD117=AH117,AI117,AH117),"---")="---","---",IF(COUNTIF(CALC_CONN_TEI0181_REV01!F:F,IFERROR(IF(AD117=AH117,AI117,AH117),"---"))&gt;0,"---",IFERROR(IF(AD117=AH117,AI117,AH117),"---")))))=1,IF(AH117&lt;&gt;"---",VLOOKUP(AD117,CALC_CONN_TEI0181_REV01!F:M,8,0),IF(IFERROR(IF(AD117=AH117,AI117,AH117),"---")="---","---",IF(COUNTIF(CALC_CONN_TEI0181_REV01!F:F,IFERROR(IF(AD117=AH117,AI117,AH117),"---"))&gt;0,"---",IFERROR(IF(AD117=AH117,AI117,AH117),"---")))),"---")</f>
        <v>---</v>
      </c>
      <c r="AK117" t="str">
        <f>IF(COUNTIF(CALC_CONN_TEI0181_REV01!F:F,IF(AH117&lt;&gt;"---",VLOOKUP(AD117,CALC_CONN_TEI0181_REV01!F:M,8,0),IF(IFERROR(IF(AD117=AH117,AI117,AH117),"---")="---","---",IF(COUNTIF(CALC_CONN_TEI0181_REV01!F:F,IFERROR(IF(AD117=AH117,AI117,AH117),"---"))&gt;0,"---",IFERROR(IF(AD117=AH117,AI117,AH117),"---")))))=0,IF(AH117&lt;&gt;"---",VLOOKUP(AD117,CALC_CONN_TEI0181_REV01!F:M,8,0),IF(IFERROR(IF(AD117=AH117,AI117,AH117),"---")="---","---",IF(COUNTIF(CALC_CONN_TEI0181_REV01!F:F,IFERROR(IF(AD117=AH117,AI117,AH117),"---"))&gt;0,"---",IFERROR(IF(AD117=AH117,AI117,AH117),"---")))),"---")</f>
        <v>---</v>
      </c>
    </row>
    <row r="118" spans="1:37" x14ac:dyDescent="0.25">
      <c r="A118" t="str">
        <f t="shared" si="9"/>
        <v>U1-AC10</v>
      </c>
      <c r="B118" t="str">
        <f t="shared" si="10"/>
        <v>NetU1_AC10</v>
      </c>
      <c r="C118" t="str">
        <f t="shared" si="11"/>
        <v>U1-NetU1_AC10</v>
      </c>
      <c r="D118" t="str">
        <f t="shared" si="12"/>
        <v>U1-AC10</v>
      </c>
      <c r="E118" t="s">
        <v>435</v>
      </c>
      <c r="F118" t="s">
        <v>451</v>
      </c>
      <c r="G118" t="s">
        <v>452</v>
      </c>
      <c r="L118" t="s">
        <v>453</v>
      </c>
      <c r="M118" t="s">
        <v>286</v>
      </c>
      <c r="N118">
        <v>2.1276999999999999</v>
      </c>
      <c r="AB118" t="str">
        <f>B2B!D115</f>
        <v>J2</v>
      </c>
      <c r="AC118" t="str">
        <f>B2B!E115</f>
        <v>13</v>
      </c>
      <c r="AD118" t="str">
        <f t="shared" si="13"/>
        <v>J2-13</v>
      </c>
      <c r="AE118" t="str">
        <f t="shared" si="14"/>
        <v>VIN</v>
      </c>
      <c r="AF118" t="str">
        <f t="shared" si="15"/>
        <v>---</v>
      </c>
      <c r="AG118" t="str">
        <f t="shared" si="16"/>
        <v>---</v>
      </c>
      <c r="AH118" t="str">
        <f>IF(IFERROR(IF(IF(AF118="--",INDEX(D:D,MATCH(AE118,INDEX(B:B,MATCH(AE118,B:B,)+1):B10632,)+MATCH(AE118,B:B,)))=D118,VLOOKUP(AE118,B:D,3,0),IF(AF118="--",INDEX(D:D,MATCH(AE118,INDEX(B:B,MATCH(AE118,B:B,)+1):B10632,)+MATCH(AE118,B:B,)),"---")),"---")=AD118,"---",IFERROR(IF(IF(AF118="--",INDEX(D:D,MATCH(AE118,INDEX(B:B,MATCH(AE118,B:B,)+1):B10632,)+MATCH(AE118,B:B,)))=AD118,VLOOKUP(AE118,B:D,3,0),IF(AF118="--",INDEX(D:D,MATCH(AE118,INDEX(B:B,MATCH(AE118,B:B,)+1):B10632,)+MATCH(AE118,B:B,)),"---")),"---"))</f>
        <v>---</v>
      </c>
      <c r="AI118" t="str">
        <f t="shared" si="17"/>
        <v>--</v>
      </c>
      <c r="AJ118" t="str">
        <f>IF(COUNTIF(CALC_CONN_TEI0181_REV01!F:F,IF(AH118&lt;&gt;"---",VLOOKUP(AD118,CALC_CONN_TEI0181_REV01!F:M,8,0),IF(IFERROR(IF(AD118=AH118,AI118,AH118),"---")="---","---",IF(COUNTIF(CALC_CONN_TEI0181_REV01!F:F,IFERROR(IF(AD118=AH118,AI118,AH118),"---"))&gt;0,"---",IFERROR(IF(AD118=AH118,AI118,AH118),"---")))))=1,IF(AH118&lt;&gt;"---",VLOOKUP(AD118,CALC_CONN_TEI0181_REV01!F:M,8,0),IF(IFERROR(IF(AD118=AH118,AI118,AH118),"---")="---","---",IF(COUNTIF(CALC_CONN_TEI0181_REV01!F:F,IFERROR(IF(AD118=AH118,AI118,AH118),"---"))&gt;0,"---",IFERROR(IF(AD118=AH118,AI118,AH118),"---")))),"---")</f>
        <v>---</v>
      </c>
      <c r="AK118" t="str">
        <f>IF(COUNTIF(CALC_CONN_TEI0181_REV01!F:F,IF(AH118&lt;&gt;"---",VLOOKUP(AD118,CALC_CONN_TEI0181_REV01!F:M,8,0),IF(IFERROR(IF(AD118=AH118,AI118,AH118),"---")="---","---",IF(COUNTIF(CALC_CONN_TEI0181_REV01!F:F,IFERROR(IF(AD118=AH118,AI118,AH118),"---"))&gt;0,"---",IFERROR(IF(AD118=AH118,AI118,AH118),"---")))))=0,IF(AH118&lt;&gt;"---",VLOOKUP(AD118,CALC_CONN_TEI0181_REV01!F:M,8,0),IF(IFERROR(IF(AD118=AH118,AI118,AH118),"---")="---","---",IF(COUNTIF(CALC_CONN_TEI0181_REV01!F:F,IFERROR(IF(AD118=AH118,AI118,AH118),"---"))&gt;0,"---",IFERROR(IF(AD118=AH118,AI118,AH118),"---")))),"---")</f>
        <v>---</v>
      </c>
    </row>
    <row r="119" spans="1:37" x14ac:dyDescent="0.25">
      <c r="A119" t="str">
        <f t="shared" si="9"/>
        <v>U1-AC23</v>
      </c>
      <c r="B119" t="str">
        <f t="shared" si="10"/>
        <v>NetU1_AC23</v>
      </c>
      <c r="C119" t="str">
        <f t="shared" si="11"/>
        <v>U1-NetU1_AC23</v>
      </c>
      <c r="D119" t="str">
        <f t="shared" si="12"/>
        <v>U1-AC23</v>
      </c>
      <c r="E119" t="s">
        <v>435</v>
      </c>
      <c r="F119" t="s">
        <v>454</v>
      </c>
      <c r="G119" t="s">
        <v>455</v>
      </c>
      <c r="L119" t="s">
        <v>456</v>
      </c>
      <c r="M119" t="s">
        <v>286</v>
      </c>
      <c r="N119">
        <v>5.5715000000000003</v>
      </c>
      <c r="AB119" t="str">
        <f>B2B!D116</f>
        <v>J2</v>
      </c>
      <c r="AC119" t="str">
        <f>B2B!E116</f>
        <v>14</v>
      </c>
      <c r="AD119" t="str">
        <f t="shared" si="13"/>
        <v>J2-14</v>
      </c>
      <c r="AE119" t="str">
        <f t="shared" si="14"/>
        <v>5V</v>
      </c>
      <c r="AF119" t="str">
        <f t="shared" si="15"/>
        <v>---</v>
      </c>
      <c r="AG119" t="str">
        <f t="shared" si="16"/>
        <v>---</v>
      </c>
      <c r="AH119" t="str">
        <f>IF(IFERROR(IF(IF(AF119="--",INDEX(D:D,MATCH(AE119,INDEX(B:B,MATCH(AE119,B:B,)+1):B10633,)+MATCH(AE119,B:B,)))=D119,VLOOKUP(AE119,B:D,3,0),IF(AF119="--",INDEX(D:D,MATCH(AE119,INDEX(B:B,MATCH(AE119,B:B,)+1):B10633,)+MATCH(AE119,B:B,)),"---")),"---")=AD119,"---",IFERROR(IF(IF(AF119="--",INDEX(D:D,MATCH(AE119,INDEX(B:B,MATCH(AE119,B:B,)+1):B10633,)+MATCH(AE119,B:B,)))=AD119,VLOOKUP(AE119,B:D,3,0),IF(AF119="--",INDEX(D:D,MATCH(AE119,INDEX(B:B,MATCH(AE119,B:B,)+1):B10633,)+MATCH(AE119,B:B,)),"---")),"---"))</f>
        <v>---</v>
      </c>
      <c r="AI119" t="str">
        <f t="shared" si="17"/>
        <v>--</v>
      </c>
      <c r="AJ119" t="str">
        <f>IF(COUNTIF(CALC_CONN_TEI0181_REV01!F:F,IF(AH119&lt;&gt;"---",VLOOKUP(AD119,CALC_CONN_TEI0181_REV01!F:M,8,0),IF(IFERROR(IF(AD119=AH119,AI119,AH119),"---")="---","---",IF(COUNTIF(CALC_CONN_TEI0181_REV01!F:F,IFERROR(IF(AD119=AH119,AI119,AH119),"---"))&gt;0,"---",IFERROR(IF(AD119=AH119,AI119,AH119),"---")))))=1,IF(AH119&lt;&gt;"---",VLOOKUP(AD119,CALC_CONN_TEI0181_REV01!F:M,8,0),IF(IFERROR(IF(AD119=AH119,AI119,AH119),"---")="---","---",IF(COUNTIF(CALC_CONN_TEI0181_REV01!F:F,IFERROR(IF(AD119=AH119,AI119,AH119),"---"))&gt;0,"---",IFERROR(IF(AD119=AH119,AI119,AH119),"---")))),"---")</f>
        <v>---</v>
      </c>
      <c r="AK119" t="str">
        <f>IF(COUNTIF(CALC_CONN_TEI0181_REV01!F:F,IF(AH119&lt;&gt;"---",VLOOKUP(AD119,CALC_CONN_TEI0181_REV01!F:M,8,0),IF(IFERROR(IF(AD119=AH119,AI119,AH119),"---")="---","---",IF(COUNTIF(CALC_CONN_TEI0181_REV01!F:F,IFERROR(IF(AD119=AH119,AI119,AH119),"---"))&gt;0,"---",IFERROR(IF(AD119=AH119,AI119,AH119),"---")))))=0,IF(AH119&lt;&gt;"---",VLOOKUP(AD119,CALC_CONN_TEI0181_REV01!F:M,8,0),IF(IFERROR(IF(AD119=AH119,AI119,AH119),"---")="---","---",IF(COUNTIF(CALC_CONN_TEI0181_REV01!F:F,IFERROR(IF(AD119=AH119,AI119,AH119),"---"))&gt;0,"---",IFERROR(IF(AD119=AH119,AI119,AH119),"---")))),"---")</f>
        <v>---</v>
      </c>
    </row>
    <row r="120" spans="1:37" x14ac:dyDescent="0.25">
      <c r="A120" t="str">
        <f t="shared" si="9"/>
        <v>U1-AC25</v>
      </c>
      <c r="B120" t="str">
        <f t="shared" si="10"/>
        <v>NetU1_AC25</v>
      </c>
      <c r="C120" t="str">
        <f t="shared" si="11"/>
        <v>U1-NetU1_AC25</v>
      </c>
      <c r="D120" t="str">
        <f t="shared" si="12"/>
        <v>U1-AC25</v>
      </c>
      <c r="E120" t="s">
        <v>435</v>
      </c>
      <c r="F120" t="s">
        <v>457</v>
      </c>
      <c r="G120" t="s">
        <v>458</v>
      </c>
      <c r="L120" t="s">
        <v>459</v>
      </c>
      <c r="M120" t="s">
        <v>286</v>
      </c>
      <c r="N120">
        <v>2.77</v>
      </c>
      <c r="AB120" t="str">
        <f>B2B!D117</f>
        <v>J2</v>
      </c>
      <c r="AC120" t="str">
        <f>B2B!E117</f>
        <v>15</v>
      </c>
      <c r="AD120" t="str">
        <f t="shared" si="13"/>
        <v>J2-15</v>
      </c>
      <c r="AE120" t="e">
        <f t="shared" si="14"/>
        <v>#N/A</v>
      </c>
      <c r="AF120" t="str">
        <f t="shared" si="15"/>
        <v>--</v>
      </c>
      <c r="AG120" t="e">
        <f t="shared" si="16"/>
        <v>#N/A</v>
      </c>
      <c r="AH120" t="str">
        <f>IF(IFERROR(IF(IF(AF120="--",INDEX(D:D,MATCH(AE120,INDEX(B:B,MATCH(AE120,B:B,)+1):B10634,)+MATCH(AE120,B:B,)))=D120,VLOOKUP(AE120,B:D,3,0),IF(AF120="--",INDEX(D:D,MATCH(AE120,INDEX(B:B,MATCH(AE120,B:B,)+1):B10634,)+MATCH(AE120,B:B,)),"---")),"---")=AD120,"---",IFERROR(IF(IF(AF120="--",INDEX(D:D,MATCH(AE120,INDEX(B:B,MATCH(AE120,B:B,)+1):B10634,)+MATCH(AE120,B:B,)))=AD120,VLOOKUP(AE120,B:D,3,0),IF(AF120="--",INDEX(D:D,MATCH(AE120,INDEX(B:B,MATCH(AE120,B:B,)+1):B10634,)+MATCH(AE120,B:B,)),"---")),"---"))</f>
        <v>---</v>
      </c>
      <c r="AI120" t="str">
        <f t="shared" si="17"/>
        <v>--</v>
      </c>
      <c r="AJ120" t="str">
        <f>IF(COUNTIF(CALC_CONN_TEI0181_REV01!F:F,IF(AH120&lt;&gt;"---",VLOOKUP(AD120,CALC_CONN_TEI0181_REV01!F:M,8,0),IF(IFERROR(IF(AD120=AH120,AI120,AH120),"---")="---","---",IF(COUNTIF(CALC_CONN_TEI0181_REV01!F:F,IFERROR(IF(AD120=AH120,AI120,AH120),"---"))&gt;0,"---",IFERROR(IF(AD120=AH120,AI120,AH120),"---")))))=1,IF(AH120&lt;&gt;"---",VLOOKUP(AD120,CALC_CONN_TEI0181_REV01!F:M,8,0),IF(IFERROR(IF(AD120=AH120,AI120,AH120),"---")="---","---",IF(COUNTIF(CALC_CONN_TEI0181_REV01!F:F,IFERROR(IF(AD120=AH120,AI120,AH120),"---"))&gt;0,"---",IFERROR(IF(AD120=AH120,AI120,AH120),"---")))),"---")</f>
        <v>---</v>
      </c>
      <c r="AK120" t="str">
        <f>IF(COUNTIF(CALC_CONN_TEI0181_REV01!F:F,IF(AH120&lt;&gt;"---",VLOOKUP(AD120,CALC_CONN_TEI0181_REV01!F:M,8,0),IF(IFERROR(IF(AD120=AH120,AI120,AH120),"---")="---","---",IF(COUNTIF(CALC_CONN_TEI0181_REV01!F:F,IFERROR(IF(AD120=AH120,AI120,AH120),"---"))&gt;0,"---",IFERROR(IF(AD120=AH120,AI120,AH120),"---")))))=0,IF(AH120&lt;&gt;"---",VLOOKUP(AD120,CALC_CONN_TEI0181_REV01!F:M,8,0),IF(IFERROR(IF(AD120=AH120,AI120,AH120),"---")="---","---",IF(COUNTIF(CALC_CONN_TEI0181_REV01!F:F,IFERROR(IF(AD120=AH120,AI120,AH120),"---"))&gt;0,"---",IFERROR(IF(AD120=AH120,AI120,AH120),"---")))),"---")</f>
        <v>---</v>
      </c>
    </row>
    <row r="121" spans="1:37" x14ac:dyDescent="0.25">
      <c r="A121" t="str">
        <f t="shared" si="9"/>
        <v>U1-AC27</v>
      </c>
      <c r="B121" t="str">
        <f t="shared" si="10"/>
        <v>NetU1_AC27</v>
      </c>
      <c r="C121" t="str">
        <f t="shared" si="11"/>
        <v>U1-NetU1_AC27</v>
      </c>
      <c r="D121" t="str">
        <f t="shared" si="12"/>
        <v>U1-AC27</v>
      </c>
      <c r="E121" t="s">
        <v>435</v>
      </c>
      <c r="F121" t="s">
        <v>460</v>
      </c>
      <c r="G121" t="s">
        <v>461</v>
      </c>
      <c r="L121" t="s">
        <v>462</v>
      </c>
      <c r="M121" t="s">
        <v>286</v>
      </c>
      <c r="N121">
        <v>2.2860999999999998</v>
      </c>
      <c r="AB121" t="str">
        <f>B2B!D118</f>
        <v>J2</v>
      </c>
      <c r="AC121" t="str">
        <f>B2B!E118</f>
        <v>16</v>
      </c>
      <c r="AD121" t="str">
        <f t="shared" si="13"/>
        <v>J2-16</v>
      </c>
      <c r="AE121" t="e">
        <f t="shared" si="14"/>
        <v>#N/A</v>
      </c>
      <c r="AF121" t="str">
        <f t="shared" si="15"/>
        <v>--</v>
      </c>
      <c r="AG121" t="e">
        <f t="shared" si="16"/>
        <v>#N/A</v>
      </c>
      <c r="AH121" t="str">
        <f>IF(IFERROR(IF(IF(AF121="--",INDEX(D:D,MATCH(AE121,INDEX(B:B,MATCH(AE121,B:B,)+1):B10635,)+MATCH(AE121,B:B,)))=D121,VLOOKUP(AE121,B:D,3,0),IF(AF121="--",INDEX(D:D,MATCH(AE121,INDEX(B:B,MATCH(AE121,B:B,)+1):B10635,)+MATCH(AE121,B:B,)),"---")),"---")=AD121,"---",IFERROR(IF(IF(AF121="--",INDEX(D:D,MATCH(AE121,INDEX(B:B,MATCH(AE121,B:B,)+1):B10635,)+MATCH(AE121,B:B,)))=AD121,VLOOKUP(AE121,B:D,3,0),IF(AF121="--",INDEX(D:D,MATCH(AE121,INDEX(B:B,MATCH(AE121,B:B,)+1):B10635,)+MATCH(AE121,B:B,)),"---")),"---"))</f>
        <v>---</v>
      </c>
      <c r="AI121" t="str">
        <f t="shared" si="17"/>
        <v>--</v>
      </c>
      <c r="AJ121" t="str">
        <f>IF(COUNTIF(CALC_CONN_TEI0181_REV01!F:F,IF(AH121&lt;&gt;"---",VLOOKUP(AD121,CALC_CONN_TEI0181_REV01!F:M,8,0),IF(IFERROR(IF(AD121=AH121,AI121,AH121),"---")="---","---",IF(COUNTIF(CALC_CONN_TEI0181_REV01!F:F,IFERROR(IF(AD121=AH121,AI121,AH121),"---"))&gt;0,"---",IFERROR(IF(AD121=AH121,AI121,AH121),"---")))))=1,IF(AH121&lt;&gt;"---",VLOOKUP(AD121,CALC_CONN_TEI0181_REV01!F:M,8,0),IF(IFERROR(IF(AD121=AH121,AI121,AH121),"---")="---","---",IF(COUNTIF(CALC_CONN_TEI0181_REV01!F:F,IFERROR(IF(AD121=AH121,AI121,AH121),"---"))&gt;0,"---",IFERROR(IF(AD121=AH121,AI121,AH121),"---")))),"---")</f>
        <v>---</v>
      </c>
      <c r="AK121" t="str">
        <f>IF(COUNTIF(CALC_CONN_TEI0181_REV01!F:F,IF(AH121&lt;&gt;"---",VLOOKUP(AD121,CALC_CONN_TEI0181_REV01!F:M,8,0),IF(IFERROR(IF(AD121=AH121,AI121,AH121),"---")="---","---",IF(COUNTIF(CALC_CONN_TEI0181_REV01!F:F,IFERROR(IF(AD121=AH121,AI121,AH121),"---"))&gt;0,"---",IFERROR(IF(AD121=AH121,AI121,AH121),"---")))))=0,IF(AH121&lt;&gt;"---",VLOOKUP(AD121,CALC_CONN_TEI0181_REV01!F:M,8,0),IF(IFERROR(IF(AD121=AH121,AI121,AH121),"---")="---","---",IF(COUNTIF(CALC_CONN_TEI0181_REV01!F:F,IFERROR(IF(AD121=AH121,AI121,AH121),"---"))&gt;0,"---",IFERROR(IF(AD121=AH121,AI121,AH121),"---")))),"---")</f>
        <v>---</v>
      </c>
    </row>
    <row r="122" spans="1:37" x14ac:dyDescent="0.25">
      <c r="A122" t="str">
        <f t="shared" si="9"/>
        <v>U1-AD9</v>
      </c>
      <c r="B122" t="str">
        <f t="shared" si="10"/>
        <v>NetU1_AD9</v>
      </c>
      <c r="C122" t="str">
        <f t="shared" si="11"/>
        <v>U1-NetU1_AD9</v>
      </c>
      <c r="D122" t="str">
        <f t="shared" si="12"/>
        <v>U1-AD9</v>
      </c>
      <c r="E122" t="s">
        <v>435</v>
      </c>
      <c r="F122" t="s">
        <v>463</v>
      </c>
      <c r="G122" t="s">
        <v>464</v>
      </c>
      <c r="L122" t="s">
        <v>465</v>
      </c>
      <c r="M122" t="s">
        <v>286</v>
      </c>
      <c r="N122">
        <v>3.3807999999999998</v>
      </c>
      <c r="AB122" t="str">
        <f>B2B!D119</f>
        <v>J2</v>
      </c>
      <c r="AC122" t="str">
        <f>B2B!E119</f>
        <v>17</v>
      </c>
      <c r="AD122" t="str">
        <f t="shared" si="13"/>
        <v>J2-17</v>
      </c>
      <c r="AE122" t="e">
        <f t="shared" si="14"/>
        <v>#N/A</v>
      </c>
      <c r="AF122" t="str">
        <f t="shared" si="15"/>
        <v>--</v>
      </c>
      <c r="AG122" t="e">
        <f t="shared" si="16"/>
        <v>#N/A</v>
      </c>
      <c r="AH122" t="str">
        <f>IF(IFERROR(IF(IF(AF122="--",INDEX(D:D,MATCH(AE122,INDEX(B:B,MATCH(AE122,B:B,)+1):B10636,)+MATCH(AE122,B:B,)))=D122,VLOOKUP(AE122,B:D,3,0),IF(AF122="--",INDEX(D:D,MATCH(AE122,INDEX(B:B,MATCH(AE122,B:B,)+1):B10636,)+MATCH(AE122,B:B,)),"---")),"---")=AD122,"---",IFERROR(IF(IF(AF122="--",INDEX(D:D,MATCH(AE122,INDEX(B:B,MATCH(AE122,B:B,)+1):B10636,)+MATCH(AE122,B:B,)))=AD122,VLOOKUP(AE122,B:D,3,0),IF(AF122="--",INDEX(D:D,MATCH(AE122,INDEX(B:B,MATCH(AE122,B:B,)+1):B10636,)+MATCH(AE122,B:B,)),"---")),"---"))</f>
        <v>---</v>
      </c>
      <c r="AI122" t="str">
        <f t="shared" si="17"/>
        <v>--</v>
      </c>
      <c r="AJ122" t="str">
        <f>IF(COUNTIF(CALC_CONN_TEI0181_REV01!F:F,IF(AH122&lt;&gt;"---",VLOOKUP(AD122,CALC_CONN_TEI0181_REV01!F:M,8,0),IF(IFERROR(IF(AD122=AH122,AI122,AH122),"---")="---","---",IF(COUNTIF(CALC_CONN_TEI0181_REV01!F:F,IFERROR(IF(AD122=AH122,AI122,AH122),"---"))&gt;0,"---",IFERROR(IF(AD122=AH122,AI122,AH122),"---")))))=1,IF(AH122&lt;&gt;"---",VLOOKUP(AD122,CALC_CONN_TEI0181_REV01!F:M,8,0),IF(IFERROR(IF(AD122=AH122,AI122,AH122),"---")="---","---",IF(COUNTIF(CALC_CONN_TEI0181_REV01!F:F,IFERROR(IF(AD122=AH122,AI122,AH122),"---"))&gt;0,"---",IFERROR(IF(AD122=AH122,AI122,AH122),"---")))),"---")</f>
        <v>---</v>
      </c>
      <c r="AK122" t="str">
        <f>IF(COUNTIF(CALC_CONN_TEI0181_REV01!F:F,IF(AH122&lt;&gt;"---",VLOOKUP(AD122,CALC_CONN_TEI0181_REV01!F:M,8,0),IF(IFERROR(IF(AD122=AH122,AI122,AH122),"---")="---","---",IF(COUNTIF(CALC_CONN_TEI0181_REV01!F:F,IFERROR(IF(AD122=AH122,AI122,AH122),"---"))&gt;0,"---",IFERROR(IF(AD122=AH122,AI122,AH122),"---")))))=0,IF(AH122&lt;&gt;"---",VLOOKUP(AD122,CALC_CONN_TEI0181_REV01!F:M,8,0),IF(IFERROR(IF(AD122=AH122,AI122,AH122),"---")="---","---",IF(COUNTIF(CALC_CONN_TEI0181_REV01!F:F,IFERROR(IF(AD122=AH122,AI122,AH122),"---"))&gt;0,"---",IFERROR(IF(AD122=AH122,AI122,AH122),"---")))),"---")</f>
        <v>---</v>
      </c>
    </row>
    <row r="123" spans="1:37" x14ac:dyDescent="0.25">
      <c r="A123" t="str">
        <f t="shared" si="9"/>
        <v>U1-AD27</v>
      </c>
      <c r="B123" t="str">
        <f t="shared" si="10"/>
        <v>NetU1_AD27</v>
      </c>
      <c r="C123" t="str">
        <f t="shared" si="11"/>
        <v>U1-NetU1_AD27</v>
      </c>
      <c r="D123" t="str">
        <f t="shared" si="12"/>
        <v>U1-AD27</v>
      </c>
      <c r="E123" t="s">
        <v>435</v>
      </c>
      <c r="F123" t="s">
        <v>466</v>
      </c>
      <c r="G123" t="s">
        <v>467</v>
      </c>
      <c r="L123" t="s">
        <v>468</v>
      </c>
      <c r="M123" t="s">
        <v>286</v>
      </c>
      <c r="N123">
        <v>3.1737000000000002</v>
      </c>
      <c r="AB123" t="str">
        <f>B2B!D120</f>
        <v>J2</v>
      </c>
      <c r="AC123" t="str">
        <f>B2B!E120</f>
        <v>18</v>
      </c>
      <c r="AD123" t="str">
        <f t="shared" si="13"/>
        <v>J2-18</v>
      </c>
      <c r="AE123" t="e">
        <f t="shared" si="14"/>
        <v>#N/A</v>
      </c>
      <c r="AF123" t="str">
        <f t="shared" si="15"/>
        <v>--</v>
      </c>
      <c r="AG123" t="e">
        <f t="shared" si="16"/>
        <v>#N/A</v>
      </c>
      <c r="AH123" t="str">
        <f>IF(IFERROR(IF(IF(AF123="--",INDEX(D:D,MATCH(AE123,INDEX(B:B,MATCH(AE123,B:B,)+1):B10637,)+MATCH(AE123,B:B,)))=D123,VLOOKUP(AE123,B:D,3,0),IF(AF123="--",INDEX(D:D,MATCH(AE123,INDEX(B:B,MATCH(AE123,B:B,)+1):B10637,)+MATCH(AE123,B:B,)),"---")),"---")=AD123,"---",IFERROR(IF(IF(AF123="--",INDEX(D:D,MATCH(AE123,INDEX(B:B,MATCH(AE123,B:B,)+1):B10637,)+MATCH(AE123,B:B,)))=AD123,VLOOKUP(AE123,B:D,3,0),IF(AF123="--",INDEX(D:D,MATCH(AE123,INDEX(B:B,MATCH(AE123,B:B,)+1):B10637,)+MATCH(AE123,B:B,)),"---")),"---"))</f>
        <v>---</v>
      </c>
      <c r="AI123" t="str">
        <f t="shared" si="17"/>
        <v>--</v>
      </c>
      <c r="AJ123" t="str">
        <f>IF(COUNTIF(CALC_CONN_TEI0181_REV01!F:F,IF(AH123&lt;&gt;"---",VLOOKUP(AD123,CALC_CONN_TEI0181_REV01!F:M,8,0),IF(IFERROR(IF(AD123=AH123,AI123,AH123),"---")="---","---",IF(COUNTIF(CALC_CONN_TEI0181_REV01!F:F,IFERROR(IF(AD123=AH123,AI123,AH123),"---"))&gt;0,"---",IFERROR(IF(AD123=AH123,AI123,AH123),"---")))))=1,IF(AH123&lt;&gt;"---",VLOOKUP(AD123,CALC_CONN_TEI0181_REV01!F:M,8,0),IF(IFERROR(IF(AD123=AH123,AI123,AH123),"---")="---","---",IF(COUNTIF(CALC_CONN_TEI0181_REV01!F:F,IFERROR(IF(AD123=AH123,AI123,AH123),"---"))&gt;0,"---",IFERROR(IF(AD123=AH123,AI123,AH123),"---")))),"---")</f>
        <v>---</v>
      </c>
      <c r="AK123" t="str">
        <f>IF(COUNTIF(CALC_CONN_TEI0181_REV01!F:F,IF(AH123&lt;&gt;"---",VLOOKUP(AD123,CALC_CONN_TEI0181_REV01!F:M,8,0),IF(IFERROR(IF(AD123=AH123,AI123,AH123),"---")="---","---",IF(COUNTIF(CALC_CONN_TEI0181_REV01!F:F,IFERROR(IF(AD123=AH123,AI123,AH123),"---"))&gt;0,"---",IFERROR(IF(AD123=AH123,AI123,AH123),"---")))))=0,IF(AH123&lt;&gt;"---",VLOOKUP(AD123,CALC_CONN_TEI0181_REV01!F:M,8,0),IF(IFERROR(IF(AD123=AH123,AI123,AH123),"---")="---","---",IF(COUNTIF(CALC_CONN_TEI0181_REV01!F:F,IFERROR(IF(AD123=AH123,AI123,AH123),"---"))&gt;0,"---",IFERROR(IF(AD123=AH123,AI123,AH123),"---")))),"---")</f>
        <v>---</v>
      </c>
    </row>
    <row r="124" spans="1:37" x14ac:dyDescent="0.25">
      <c r="A124" t="str">
        <f t="shared" si="9"/>
        <v>U1-AD29</v>
      </c>
      <c r="B124" t="str">
        <f t="shared" si="10"/>
        <v>NetU1_AD29</v>
      </c>
      <c r="C124" t="str">
        <f t="shared" si="11"/>
        <v>U1-NetU1_AD29</v>
      </c>
      <c r="D124" t="str">
        <f t="shared" si="12"/>
        <v>U1-AD29</v>
      </c>
      <c r="E124" t="s">
        <v>435</v>
      </c>
      <c r="F124" t="s">
        <v>469</v>
      </c>
      <c r="G124" t="s">
        <v>470</v>
      </c>
      <c r="L124" t="s">
        <v>471</v>
      </c>
      <c r="M124" t="s">
        <v>286</v>
      </c>
      <c r="N124">
        <v>2.7048999999999999</v>
      </c>
      <c r="AB124" t="str">
        <f>B2B!D121</f>
        <v>J2</v>
      </c>
      <c r="AC124" t="str">
        <f>B2B!E121</f>
        <v>19</v>
      </c>
      <c r="AD124" t="str">
        <f t="shared" si="13"/>
        <v>J2-19</v>
      </c>
      <c r="AE124" t="e">
        <f t="shared" si="14"/>
        <v>#N/A</v>
      </c>
      <c r="AF124" t="str">
        <f t="shared" si="15"/>
        <v>--</v>
      </c>
      <c r="AG124" t="e">
        <f t="shared" si="16"/>
        <v>#N/A</v>
      </c>
      <c r="AH124" t="str">
        <f>IF(IFERROR(IF(IF(AF124="--",INDEX(D:D,MATCH(AE124,INDEX(B:B,MATCH(AE124,B:B,)+1):B10638,)+MATCH(AE124,B:B,)))=D124,VLOOKUP(AE124,B:D,3,0),IF(AF124="--",INDEX(D:D,MATCH(AE124,INDEX(B:B,MATCH(AE124,B:B,)+1):B10638,)+MATCH(AE124,B:B,)),"---")),"---")=AD124,"---",IFERROR(IF(IF(AF124="--",INDEX(D:D,MATCH(AE124,INDEX(B:B,MATCH(AE124,B:B,)+1):B10638,)+MATCH(AE124,B:B,)))=AD124,VLOOKUP(AE124,B:D,3,0),IF(AF124="--",INDEX(D:D,MATCH(AE124,INDEX(B:B,MATCH(AE124,B:B,)+1):B10638,)+MATCH(AE124,B:B,)),"---")),"---"))</f>
        <v>---</v>
      </c>
      <c r="AI124" t="str">
        <f t="shared" si="17"/>
        <v>--</v>
      </c>
      <c r="AJ124" t="str">
        <f>IF(COUNTIF(CALC_CONN_TEI0181_REV01!F:F,IF(AH124&lt;&gt;"---",VLOOKUP(AD124,CALC_CONN_TEI0181_REV01!F:M,8,0),IF(IFERROR(IF(AD124=AH124,AI124,AH124),"---")="---","---",IF(COUNTIF(CALC_CONN_TEI0181_REV01!F:F,IFERROR(IF(AD124=AH124,AI124,AH124),"---"))&gt;0,"---",IFERROR(IF(AD124=AH124,AI124,AH124),"---")))))=1,IF(AH124&lt;&gt;"---",VLOOKUP(AD124,CALC_CONN_TEI0181_REV01!F:M,8,0),IF(IFERROR(IF(AD124=AH124,AI124,AH124),"---")="---","---",IF(COUNTIF(CALC_CONN_TEI0181_REV01!F:F,IFERROR(IF(AD124=AH124,AI124,AH124),"---"))&gt;0,"---",IFERROR(IF(AD124=AH124,AI124,AH124),"---")))),"---")</f>
        <v>---</v>
      </c>
      <c r="AK124" t="str">
        <f>IF(COUNTIF(CALC_CONN_TEI0181_REV01!F:F,IF(AH124&lt;&gt;"---",VLOOKUP(AD124,CALC_CONN_TEI0181_REV01!F:M,8,0),IF(IFERROR(IF(AD124=AH124,AI124,AH124),"---")="---","---",IF(COUNTIF(CALC_CONN_TEI0181_REV01!F:F,IFERROR(IF(AD124=AH124,AI124,AH124),"---"))&gt;0,"---",IFERROR(IF(AD124=AH124,AI124,AH124),"---")))))=0,IF(AH124&lt;&gt;"---",VLOOKUP(AD124,CALC_CONN_TEI0181_REV01!F:M,8,0),IF(IFERROR(IF(AD124=AH124,AI124,AH124),"---")="---","---",IF(COUNTIF(CALC_CONN_TEI0181_REV01!F:F,IFERROR(IF(AD124=AH124,AI124,AH124),"---"))&gt;0,"---",IFERROR(IF(AD124=AH124,AI124,AH124),"---")))),"---")</f>
        <v>---</v>
      </c>
    </row>
    <row r="125" spans="1:37" x14ac:dyDescent="0.25">
      <c r="A125" t="str">
        <f t="shared" si="9"/>
        <v>U1-AD30</v>
      </c>
      <c r="B125" t="str">
        <f t="shared" si="10"/>
        <v>NetU1_AD30</v>
      </c>
      <c r="C125" t="str">
        <f t="shared" si="11"/>
        <v>U1-NetU1_AD30</v>
      </c>
      <c r="D125" t="str">
        <f t="shared" si="12"/>
        <v>U1-AD30</v>
      </c>
      <c r="E125" t="s">
        <v>435</v>
      </c>
      <c r="F125" t="s">
        <v>472</v>
      </c>
      <c r="G125" t="s">
        <v>473</v>
      </c>
      <c r="L125" t="s">
        <v>474</v>
      </c>
      <c r="M125" t="s">
        <v>286</v>
      </c>
      <c r="N125">
        <v>3.3180000000000001</v>
      </c>
      <c r="AB125" t="str">
        <f>B2B!D122</f>
        <v>J2</v>
      </c>
      <c r="AC125" t="str">
        <f>B2B!E122</f>
        <v>20</v>
      </c>
      <c r="AD125" t="str">
        <f t="shared" si="13"/>
        <v>J2-20</v>
      </c>
      <c r="AE125" t="e">
        <f t="shared" si="14"/>
        <v>#N/A</v>
      </c>
      <c r="AF125" t="str">
        <f t="shared" si="15"/>
        <v>--</v>
      </c>
      <c r="AG125" t="e">
        <f t="shared" si="16"/>
        <v>#N/A</v>
      </c>
      <c r="AH125" t="str">
        <f>IF(IFERROR(IF(IF(AF125="--",INDEX(D:D,MATCH(AE125,INDEX(B:B,MATCH(AE125,B:B,)+1):B10639,)+MATCH(AE125,B:B,)))=D125,VLOOKUP(AE125,B:D,3,0),IF(AF125="--",INDEX(D:D,MATCH(AE125,INDEX(B:B,MATCH(AE125,B:B,)+1):B10639,)+MATCH(AE125,B:B,)),"---")),"---")=AD125,"---",IFERROR(IF(IF(AF125="--",INDEX(D:D,MATCH(AE125,INDEX(B:B,MATCH(AE125,B:B,)+1):B10639,)+MATCH(AE125,B:B,)))=AD125,VLOOKUP(AE125,B:D,3,0),IF(AF125="--",INDEX(D:D,MATCH(AE125,INDEX(B:B,MATCH(AE125,B:B,)+1):B10639,)+MATCH(AE125,B:B,)),"---")),"---"))</f>
        <v>---</v>
      </c>
      <c r="AI125" t="str">
        <f t="shared" si="17"/>
        <v>--</v>
      </c>
      <c r="AJ125" t="str">
        <f>IF(COUNTIF(CALC_CONN_TEI0181_REV01!F:F,IF(AH125&lt;&gt;"---",VLOOKUP(AD125,CALC_CONN_TEI0181_REV01!F:M,8,0),IF(IFERROR(IF(AD125=AH125,AI125,AH125),"---")="---","---",IF(COUNTIF(CALC_CONN_TEI0181_REV01!F:F,IFERROR(IF(AD125=AH125,AI125,AH125),"---"))&gt;0,"---",IFERROR(IF(AD125=AH125,AI125,AH125),"---")))))=1,IF(AH125&lt;&gt;"---",VLOOKUP(AD125,CALC_CONN_TEI0181_REV01!F:M,8,0),IF(IFERROR(IF(AD125=AH125,AI125,AH125),"---")="---","---",IF(COUNTIF(CALC_CONN_TEI0181_REV01!F:F,IFERROR(IF(AD125=AH125,AI125,AH125),"---"))&gt;0,"---",IFERROR(IF(AD125=AH125,AI125,AH125),"---")))),"---")</f>
        <v>---</v>
      </c>
      <c r="AK125" t="str">
        <f>IF(COUNTIF(CALC_CONN_TEI0181_REV01!F:F,IF(AH125&lt;&gt;"---",VLOOKUP(AD125,CALC_CONN_TEI0181_REV01!F:M,8,0),IF(IFERROR(IF(AD125=AH125,AI125,AH125),"---")="---","---",IF(COUNTIF(CALC_CONN_TEI0181_REV01!F:F,IFERROR(IF(AD125=AH125,AI125,AH125),"---"))&gt;0,"---",IFERROR(IF(AD125=AH125,AI125,AH125),"---")))))=0,IF(AH125&lt;&gt;"---",VLOOKUP(AD125,CALC_CONN_TEI0181_REV01!F:M,8,0),IF(IFERROR(IF(AD125=AH125,AI125,AH125),"---")="---","---",IF(COUNTIF(CALC_CONN_TEI0181_REV01!F:F,IFERROR(IF(AD125=AH125,AI125,AH125),"---"))&gt;0,"---",IFERROR(IF(AD125=AH125,AI125,AH125),"---")))),"---")</f>
        <v>---</v>
      </c>
    </row>
    <row r="126" spans="1:37" x14ac:dyDescent="0.25">
      <c r="A126" t="str">
        <f t="shared" si="9"/>
        <v>U1-AE12</v>
      </c>
      <c r="B126" t="str">
        <f t="shared" si="10"/>
        <v>NetU1_AE12</v>
      </c>
      <c r="C126" t="str">
        <f t="shared" si="11"/>
        <v>U1-NetU1_AE12</v>
      </c>
      <c r="D126" t="str">
        <f t="shared" si="12"/>
        <v>U1-AE12</v>
      </c>
      <c r="E126" t="s">
        <v>435</v>
      </c>
      <c r="F126" t="s">
        <v>475</v>
      </c>
      <c r="G126" t="s">
        <v>476</v>
      </c>
      <c r="L126" t="s">
        <v>477</v>
      </c>
      <c r="M126" t="s">
        <v>286</v>
      </c>
      <c r="N126">
        <v>3.01</v>
      </c>
      <c r="AB126" t="str">
        <f>B2B!D123</f>
        <v>J2</v>
      </c>
      <c r="AC126" t="str">
        <f>B2B!E123</f>
        <v>21</v>
      </c>
      <c r="AD126" t="str">
        <f t="shared" si="13"/>
        <v>J2-21</v>
      </c>
      <c r="AE126" t="e">
        <f t="shared" si="14"/>
        <v>#N/A</v>
      </c>
      <c r="AF126" t="str">
        <f t="shared" si="15"/>
        <v>--</v>
      </c>
      <c r="AG126" t="e">
        <f t="shared" si="16"/>
        <v>#N/A</v>
      </c>
      <c r="AH126" t="str">
        <f>IF(IFERROR(IF(IF(AF126="--",INDEX(D:D,MATCH(AE126,INDEX(B:B,MATCH(AE126,B:B,)+1):B10640,)+MATCH(AE126,B:B,)))=D126,VLOOKUP(AE126,B:D,3,0),IF(AF126="--",INDEX(D:D,MATCH(AE126,INDEX(B:B,MATCH(AE126,B:B,)+1):B10640,)+MATCH(AE126,B:B,)),"---")),"---")=AD126,"---",IFERROR(IF(IF(AF126="--",INDEX(D:D,MATCH(AE126,INDEX(B:B,MATCH(AE126,B:B,)+1):B10640,)+MATCH(AE126,B:B,)))=AD126,VLOOKUP(AE126,B:D,3,0),IF(AF126="--",INDEX(D:D,MATCH(AE126,INDEX(B:B,MATCH(AE126,B:B,)+1):B10640,)+MATCH(AE126,B:B,)),"---")),"---"))</f>
        <v>---</v>
      </c>
      <c r="AI126" t="str">
        <f t="shared" si="17"/>
        <v>--</v>
      </c>
      <c r="AJ126" t="str">
        <f>IF(COUNTIF(CALC_CONN_TEI0181_REV01!F:F,IF(AH126&lt;&gt;"---",VLOOKUP(AD126,CALC_CONN_TEI0181_REV01!F:M,8,0),IF(IFERROR(IF(AD126=AH126,AI126,AH126),"---")="---","---",IF(COUNTIF(CALC_CONN_TEI0181_REV01!F:F,IFERROR(IF(AD126=AH126,AI126,AH126),"---"))&gt;0,"---",IFERROR(IF(AD126=AH126,AI126,AH126),"---")))))=1,IF(AH126&lt;&gt;"---",VLOOKUP(AD126,CALC_CONN_TEI0181_REV01!F:M,8,0),IF(IFERROR(IF(AD126=AH126,AI126,AH126),"---")="---","---",IF(COUNTIF(CALC_CONN_TEI0181_REV01!F:F,IFERROR(IF(AD126=AH126,AI126,AH126),"---"))&gt;0,"---",IFERROR(IF(AD126=AH126,AI126,AH126),"---")))),"---")</f>
        <v>---</v>
      </c>
      <c r="AK126" t="str">
        <f>IF(COUNTIF(CALC_CONN_TEI0181_REV01!F:F,IF(AH126&lt;&gt;"---",VLOOKUP(AD126,CALC_CONN_TEI0181_REV01!F:M,8,0),IF(IFERROR(IF(AD126=AH126,AI126,AH126),"---")="---","---",IF(COUNTIF(CALC_CONN_TEI0181_REV01!F:F,IFERROR(IF(AD126=AH126,AI126,AH126),"---"))&gt;0,"---",IFERROR(IF(AD126=AH126,AI126,AH126),"---")))))=0,IF(AH126&lt;&gt;"---",VLOOKUP(AD126,CALC_CONN_TEI0181_REV01!F:M,8,0),IF(IFERROR(IF(AD126=AH126,AI126,AH126),"---")="---","---",IF(COUNTIF(CALC_CONN_TEI0181_REV01!F:F,IFERROR(IF(AD126=AH126,AI126,AH126),"---"))&gt;0,"---",IFERROR(IF(AD126=AH126,AI126,AH126),"---")))),"---")</f>
        <v>---</v>
      </c>
    </row>
    <row r="127" spans="1:37" x14ac:dyDescent="0.25">
      <c r="A127" t="str">
        <f t="shared" si="9"/>
        <v>U1-AE14</v>
      </c>
      <c r="B127" t="str">
        <f t="shared" si="10"/>
        <v>NetU1_AE14</v>
      </c>
      <c r="C127" t="str">
        <f t="shared" si="11"/>
        <v>U1-NetU1_AE14</v>
      </c>
      <c r="D127" t="str">
        <f t="shared" si="12"/>
        <v>U1-AE14</v>
      </c>
      <c r="E127" t="s">
        <v>435</v>
      </c>
      <c r="F127" t="s">
        <v>478</v>
      </c>
      <c r="G127" t="s">
        <v>479</v>
      </c>
      <c r="L127" t="s">
        <v>480</v>
      </c>
      <c r="M127" t="s">
        <v>286</v>
      </c>
      <c r="N127">
        <v>2.6690999999999998</v>
      </c>
      <c r="AB127" t="str">
        <f>B2B!D124</f>
        <v>J2</v>
      </c>
      <c r="AC127" t="str">
        <f>B2B!E124</f>
        <v>22</v>
      </c>
      <c r="AD127" t="str">
        <f t="shared" si="13"/>
        <v>J2-22</v>
      </c>
      <c r="AE127" t="e">
        <f t="shared" si="14"/>
        <v>#N/A</v>
      </c>
      <c r="AF127" t="str">
        <f t="shared" si="15"/>
        <v>--</v>
      </c>
      <c r="AG127" t="e">
        <f t="shared" si="16"/>
        <v>#N/A</v>
      </c>
      <c r="AH127" t="str">
        <f>IF(IFERROR(IF(IF(AF127="--",INDEX(D:D,MATCH(AE127,INDEX(B:B,MATCH(AE127,B:B,)+1):B10641,)+MATCH(AE127,B:B,)))=D127,VLOOKUP(AE127,B:D,3,0),IF(AF127="--",INDEX(D:D,MATCH(AE127,INDEX(B:B,MATCH(AE127,B:B,)+1):B10641,)+MATCH(AE127,B:B,)),"---")),"---")=AD127,"---",IFERROR(IF(IF(AF127="--",INDEX(D:D,MATCH(AE127,INDEX(B:B,MATCH(AE127,B:B,)+1):B10641,)+MATCH(AE127,B:B,)))=AD127,VLOOKUP(AE127,B:D,3,0),IF(AF127="--",INDEX(D:D,MATCH(AE127,INDEX(B:B,MATCH(AE127,B:B,)+1):B10641,)+MATCH(AE127,B:B,)),"---")),"---"))</f>
        <v>---</v>
      </c>
      <c r="AI127" t="str">
        <f t="shared" si="17"/>
        <v>--</v>
      </c>
      <c r="AJ127" t="str">
        <f>IF(COUNTIF(CALC_CONN_TEI0181_REV01!F:F,IF(AH127&lt;&gt;"---",VLOOKUP(AD127,CALC_CONN_TEI0181_REV01!F:M,8,0),IF(IFERROR(IF(AD127=AH127,AI127,AH127),"---")="---","---",IF(COUNTIF(CALC_CONN_TEI0181_REV01!F:F,IFERROR(IF(AD127=AH127,AI127,AH127),"---"))&gt;0,"---",IFERROR(IF(AD127=AH127,AI127,AH127),"---")))))=1,IF(AH127&lt;&gt;"---",VLOOKUP(AD127,CALC_CONN_TEI0181_REV01!F:M,8,0),IF(IFERROR(IF(AD127=AH127,AI127,AH127),"---")="---","---",IF(COUNTIF(CALC_CONN_TEI0181_REV01!F:F,IFERROR(IF(AD127=AH127,AI127,AH127),"---"))&gt;0,"---",IFERROR(IF(AD127=AH127,AI127,AH127),"---")))),"---")</f>
        <v>---</v>
      </c>
      <c r="AK127" t="str">
        <f>IF(COUNTIF(CALC_CONN_TEI0181_REV01!F:F,IF(AH127&lt;&gt;"---",VLOOKUP(AD127,CALC_CONN_TEI0181_REV01!F:M,8,0),IF(IFERROR(IF(AD127=AH127,AI127,AH127),"---")="---","---",IF(COUNTIF(CALC_CONN_TEI0181_REV01!F:F,IFERROR(IF(AD127=AH127,AI127,AH127),"---"))&gt;0,"---",IFERROR(IF(AD127=AH127,AI127,AH127),"---")))))=0,IF(AH127&lt;&gt;"---",VLOOKUP(AD127,CALC_CONN_TEI0181_REV01!F:M,8,0),IF(IFERROR(IF(AD127=AH127,AI127,AH127),"---")="---","---",IF(COUNTIF(CALC_CONN_TEI0181_REV01!F:F,IFERROR(IF(AD127=AH127,AI127,AH127),"---"))&gt;0,"---",IFERROR(IF(AD127=AH127,AI127,AH127),"---")))),"---")</f>
        <v>---</v>
      </c>
    </row>
    <row r="128" spans="1:37" x14ac:dyDescent="0.25">
      <c r="A128" t="str">
        <f t="shared" si="9"/>
        <v>U1-AE18</v>
      </c>
      <c r="B128" t="str">
        <f t="shared" si="10"/>
        <v>NetU1_AE18</v>
      </c>
      <c r="C128" t="str">
        <f t="shared" si="11"/>
        <v>U1-NetU1_AE18</v>
      </c>
      <c r="D128" t="str">
        <f t="shared" si="12"/>
        <v>U1-AE18</v>
      </c>
      <c r="E128" t="s">
        <v>435</v>
      </c>
      <c r="F128" t="s">
        <v>481</v>
      </c>
      <c r="G128" t="s">
        <v>482</v>
      </c>
      <c r="L128" t="s">
        <v>483</v>
      </c>
      <c r="M128" t="s">
        <v>286</v>
      </c>
      <c r="N128">
        <v>1.2198</v>
      </c>
      <c r="AB128" t="str">
        <f>B2B!D125</f>
        <v>J2</v>
      </c>
      <c r="AC128" t="str">
        <f>B2B!E125</f>
        <v>23</v>
      </c>
      <c r="AD128" t="str">
        <f t="shared" si="13"/>
        <v>J2-23</v>
      </c>
      <c r="AE128" t="e">
        <f t="shared" si="14"/>
        <v>#N/A</v>
      </c>
      <c r="AF128" t="str">
        <f t="shared" si="15"/>
        <v>--</v>
      </c>
      <c r="AG128" t="e">
        <f t="shared" si="16"/>
        <v>#N/A</v>
      </c>
      <c r="AH128" t="str">
        <f>IF(IFERROR(IF(IF(AF128="--",INDEX(D:D,MATCH(AE128,INDEX(B:B,MATCH(AE128,B:B,)+1):B10642,)+MATCH(AE128,B:B,)))=D128,VLOOKUP(AE128,B:D,3,0),IF(AF128="--",INDEX(D:D,MATCH(AE128,INDEX(B:B,MATCH(AE128,B:B,)+1):B10642,)+MATCH(AE128,B:B,)),"---")),"---")=AD128,"---",IFERROR(IF(IF(AF128="--",INDEX(D:D,MATCH(AE128,INDEX(B:B,MATCH(AE128,B:B,)+1):B10642,)+MATCH(AE128,B:B,)))=AD128,VLOOKUP(AE128,B:D,3,0),IF(AF128="--",INDEX(D:D,MATCH(AE128,INDEX(B:B,MATCH(AE128,B:B,)+1):B10642,)+MATCH(AE128,B:B,)),"---")),"---"))</f>
        <v>---</v>
      </c>
      <c r="AI128" t="str">
        <f t="shared" si="17"/>
        <v>--</v>
      </c>
      <c r="AJ128" t="str">
        <f>IF(COUNTIF(CALC_CONN_TEI0181_REV01!F:F,IF(AH128&lt;&gt;"---",VLOOKUP(AD128,CALC_CONN_TEI0181_REV01!F:M,8,0),IF(IFERROR(IF(AD128=AH128,AI128,AH128),"---")="---","---",IF(COUNTIF(CALC_CONN_TEI0181_REV01!F:F,IFERROR(IF(AD128=AH128,AI128,AH128),"---"))&gt;0,"---",IFERROR(IF(AD128=AH128,AI128,AH128),"---")))))=1,IF(AH128&lt;&gt;"---",VLOOKUP(AD128,CALC_CONN_TEI0181_REV01!F:M,8,0),IF(IFERROR(IF(AD128=AH128,AI128,AH128),"---")="---","---",IF(COUNTIF(CALC_CONN_TEI0181_REV01!F:F,IFERROR(IF(AD128=AH128,AI128,AH128),"---"))&gt;0,"---",IFERROR(IF(AD128=AH128,AI128,AH128),"---")))),"---")</f>
        <v>---</v>
      </c>
      <c r="AK128" t="str">
        <f>IF(COUNTIF(CALC_CONN_TEI0181_REV01!F:F,IF(AH128&lt;&gt;"---",VLOOKUP(AD128,CALC_CONN_TEI0181_REV01!F:M,8,0),IF(IFERROR(IF(AD128=AH128,AI128,AH128),"---")="---","---",IF(COUNTIF(CALC_CONN_TEI0181_REV01!F:F,IFERROR(IF(AD128=AH128,AI128,AH128),"---"))&gt;0,"---",IFERROR(IF(AD128=AH128,AI128,AH128),"---")))))=0,IF(AH128&lt;&gt;"---",VLOOKUP(AD128,CALC_CONN_TEI0181_REV01!F:M,8,0),IF(IFERROR(IF(AD128=AH128,AI128,AH128),"---")="---","---",IF(COUNTIF(CALC_CONN_TEI0181_REV01!F:F,IFERROR(IF(AD128=AH128,AI128,AH128),"---"))&gt;0,"---",IFERROR(IF(AD128=AH128,AI128,AH128),"---")))),"---")</f>
        <v>---</v>
      </c>
    </row>
    <row r="129" spans="1:37" x14ac:dyDescent="0.25">
      <c r="A129" t="str">
        <f t="shared" si="9"/>
        <v>U1-AF8</v>
      </c>
      <c r="B129" t="str">
        <f t="shared" si="10"/>
        <v>NetU1_AF8</v>
      </c>
      <c r="C129" t="str">
        <f t="shared" si="11"/>
        <v>U1-NetU1_AF8</v>
      </c>
      <c r="D129" t="str">
        <f t="shared" si="12"/>
        <v>U1-AF8</v>
      </c>
      <c r="E129" t="s">
        <v>435</v>
      </c>
      <c r="F129" t="s">
        <v>484</v>
      </c>
      <c r="G129" t="s">
        <v>485</v>
      </c>
      <c r="L129" t="s">
        <v>486</v>
      </c>
      <c r="M129" t="s">
        <v>286</v>
      </c>
      <c r="N129">
        <v>1.1231</v>
      </c>
      <c r="AB129" t="str">
        <f>B2B!D126</f>
        <v>J2</v>
      </c>
      <c r="AC129" t="str">
        <f>B2B!E126</f>
        <v>24</v>
      </c>
      <c r="AD129" t="str">
        <f t="shared" si="13"/>
        <v>J2-24</v>
      </c>
      <c r="AE129" t="e">
        <f t="shared" si="14"/>
        <v>#N/A</v>
      </c>
      <c r="AF129" t="str">
        <f t="shared" si="15"/>
        <v>--</v>
      </c>
      <c r="AG129" t="e">
        <f t="shared" si="16"/>
        <v>#N/A</v>
      </c>
      <c r="AH129" t="str">
        <f>IF(IFERROR(IF(IF(AF129="--",INDEX(D:D,MATCH(AE129,INDEX(B:B,MATCH(AE129,B:B,)+1):B10643,)+MATCH(AE129,B:B,)))=D129,VLOOKUP(AE129,B:D,3,0),IF(AF129="--",INDEX(D:D,MATCH(AE129,INDEX(B:B,MATCH(AE129,B:B,)+1):B10643,)+MATCH(AE129,B:B,)),"---")),"---")=AD129,"---",IFERROR(IF(IF(AF129="--",INDEX(D:D,MATCH(AE129,INDEX(B:B,MATCH(AE129,B:B,)+1):B10643,)+MATCH(AE129,B:B,)))=AD129,VLOOKUP(AE129,B:D,3,0),IF(AF129="--",INDEX(D:D,MATCH(AE129,INDEX(B:B,MATCH(AE129,B:B,)+1):B10643,)+MATCH(AE129,B:B,)),"---")),"---"))</f>
        <v>---</v>
      </c>
      <c r="AI129" t="str">
        <f t="shared" si="17"/>
        <v>--</v>
      </c>
      <c r="AJ129" t="str">
        <f>IF(COUNTIF(CALC_CONN_TEI0181_REV01!F:F,IF(AH129&lt;&gt;"---",VLOOKUP(AD129,CALC_CONN_TEI0181_REV01!F:M,8,0),IF(IFERROR(IF(AD129=AH129,AI129,AH129),"---")="---","---",IF(COUNTIF(CALC_CONN_TEI0181_REV01!F:F,IFERROR(IF(AD129=AH129,AI129,AH129),"---"))&gt;0,"---",IFERROR(IF(AD129=AH129,AI129,AH129),"---")))))=1,IF(AH129&lt;&gt;"---",VLOOKUP(AD129,CALC_CONN_TEI0181_REV01!F:M,8,0),IF(IFERROR(IF(AD129=AH129,AI129,AH129),"---")="---","---",IF(COUNTIF(CALC_CONN_TEI0181_REV01!F:F,IFERROR(IF(AD129=AH129,AI129,AH129),"---"))&gt;0,"---",IFERROR(IF(AD129=AH129,AI129,AH129),"---")))),"---")</f>
        <v>---</v>
      </c>
      <c r="AK129" t="str">
        <f>IF(COUNTIF(CALC_CONN_TEI0181_REV01!F:F,IF(AH129&lt;&gt;"---",VLOOKUP(AD129,CALC_CONN_TEI0181_REV01!F:M,8,0),IF(IFERROR(IF(AD129=AH129,AI129,AH129),"---")="---","---",IF(COUNTIF(CALC_CONN_TEI0181_REV01!F:F,IFERROR(IF(AD129=AH129,AI129,AH129),"---"))&gt;0,"---",IFERROR(IF(AD129=AH129,AI129,AH129),"---")))))=0,IF(AH129&lt;&gt;"---",VLOOKUP(AD129,CALC_CONN_TEI0181_REV01!F:M,8,0),IF(IFERROR(IF(AD129=AH129,AI129,AH129),"---")="---","---",IF(COUNTIF(CALC_CONN_TEI0181_REV01!F:F,IFERROR(IF(AD129=AH129,AI129,AH129),"---"))&gt;0,"---",IFERROR(IF(AD129=AH129,AI129,AH129),"---")))),"---")</f>
        <v>---</v>
      </c>
    </row>
    <row r="130" spans="1:37" x14ac:dyDescent="0.25">
      <c r="A130" t="str">
        <f t="shared" si="9"/>
        <v>U1-AF18</v>
      </c>
      <c r="B130" t="str">
        <f t="shared" si="10"/>
        <v>NetU1_AF18</v>
      </c>
      <c r="C130" t="str">
        <f t="shared" si="11"/>
        <v>U1-NetU1_AF18</v>
      </c>
      <c r="D130" t="str">
        <f t="shared" si="12"/>
        <v>U1-AF18</v>
      </c>
      <c r="E130" t="s">
        <v>435</v>
      </c>
      <c r="F130" t="s">
        <v>487</v>
      </c>
      <c r="G130" t="s">
        <v>488</v>
      </c>
      <c r="L130" t="s">
        <v>489</v>
      </c>
      <c r="M130" t="s">
        <v>286</v>
      </c>
      <c r="N130">
        <v>4.3597999999999999</v>
      </c>
      <c r="AB130" t="str">
        <f>B2B!D127</f>
        <v>J2</v>
      </c>
      <c r="AC130" t="str">
        <f>B2B!E127</f>
        <v>25</v>
      </c>
      <c r="AD130" t="str">
        <f t="shared" si="13"/>
        <v>J2-25</v>
      </c>
      <c r="AE130" t="e">
        <f t="shared" si="14"/>
        <v>#N/A</v>
      </c>
      <c r="AF130" t="str">
        <f t="shared" si="15"/>
        <v>--</v>
      </c>
      <c r="AG130" t="e">
        <f t="shared" si="16"/>
        <v>#N/A</v>
      </c>
      <c r="AH130" t="str">
        <f>IF(IFERROR(IF(IF(AF130="--",INDEX(D:D,MATCH(AE130,INDEX(B:B,MATCH(AE130,B:B,)+1):B10644,)+MATCH(AE130,B:B,)))=D130,VLOOKUP(AE130,B:D,3,0),IF(AF130="--",INDEX(D:D,MATCH(AE130,INDEX(B:B,MATCH(AE130,B:B,)+1):B10644,)+MATCH(AE130,B:B,)),"---")),"---")=AD130,"---",IFERROR(IF(IF(AF130="--",INDEX(D:D,MATCH(AE130,INDEX(B:B,MATCH(AE130,B:B,)+1):B10644,)+MATCH(AE130,B:B,)))=AD130,VLOOKUP(AE130,B:D,3,0),IF(AF130="--",INDEX(D:D,MATCH(AE130,INDEX(B:B,MATCH(AE130,B:B,)+1):B10644,)+MATCH(AE130,B:B,)),"---")),"---"))</f>
        <v>---</v>
      </c>
      <c r="AI130" t="str">
        <f t="shared" si="17"/>
        <v>--</v>
      </c>
      <c r="AJ130" t="str">
        <f>IF(COUNTIF(CALC_CONN_TEI0181_REV01!F:F,IF(AH130&lt;&gt;"---",VLOOKUP(AD130,CALC_CONN_TEI0181_REV01!F:M,8,0),IF(IFERROR(IF(AD130=AH130,AI130,AH130),"---")="---","---",IF(COUNTIF(CALC_CONN_TEI0181_REV01!F:F,IFERROR(IF(AD130=AH130,AI130,AH130),"---"))&gt;0,"---",IFERROR(IF(AD130=AH130,AI130,AH130),"---")))))=1,IF(AH130&lt;&gt;"---",VLOOKUP(AD130,CALC_CONN_TEI0181_REV01!F:M,8,0),IF(IFERROR(IF(AD130=AH130,AI130,AH130),"---")="---","---",IF(COUNTIF(CALC_CONN_TEI0181_REV01!F:F,IFERROR(IF(AD130=AH130,AI130,AH130),"---"))&gt;0,"---",IFERROR(IF(AD130=AH130,AI130,AH130),"---")))),"---")</f>
        <v>---</v>
      </c>
      <c r="AK130" t="str">
        <f>IF(COUNTIF(CALC_CONN_TEI0181_REV01!F:F,IF(AH130&lt;&gt;"---",VLOOKUP(AD130,CALC_CONN_TEI0181_REV01!F:M,8,0),IF(IFERROR(IF(AD130=AH130,AI130,AH130),"---")="---","---",IF(COUNTIF(CALC_CONN_TEI0181_REV01!F:F,IFERROR(IF(AD130=AH130,AI130,AH130),"---"))&gt;0,"---",IFERROR(IF(AD130=AH130,AI130,AH130),"---")))))=0,IF(AH130&lt;&gt;"---",VLOOKUP(AD130,CALC_CONN_TEI0181_REV01!F:M,8,0),IF(IFERROR(IF(AD130=AH130,AI130,AH130),"---")="---","---",IF(COUNTIF(CALC_CONN_TEI0181_REV01!F:F,IFERROR(IF(AD130=AH130,AI130,AH130),"---"))&gt;0,"---",IFERROR(IF(AD130=AH130,AI130,AH130),"---")))),"---")</f>
        <v>---</v>
      </c>
    </row>
    <row r="131" spans="1:37" x14ac:dyDescent="0.25">
      <c r="A131" t="str">
        <f t="shared" si="9"/>
        <v>U1-AF29</v>
      </c>
      <c r="B131" t="str">
        <f t="shared" si="10"/>
        <v>NetU1_AF29</v>
      </c>
      <c r="C131" t="str">
        <f t="shared" si="11"/>
        <v>U1-NetU1_AF29</v>
      </c>
      <c r="D131" t="str">
        <f t="shared" si="12"/>
        <v>U1-AF29</v>
      </c>
      <c r="E131" t="s">
        <v>435</v>
      </c>
      <c r="F131" t="s">
        <v>490</v>
      </c>
      <c r="G131" t="s">
        <v>491</v>
      </c>
      <c r="L131" t="s">
        <v>492</v>
      </c>
      <c r="M131" t="s">
        <v>286</v>
      </c>
      <c r="N131">
        <v>3.8485999999999998</v>
      </c>
      <c r="AB131" t="str">
        <f>B2B!D128</f>
        <v>J2</v>
      </c>
      <c r="AC131" t="str">
        <f>B2B!E128</f>
        <v>26</v>
      </c>
      <c r="AD131" t="str">
        <f t="shared" si="13"/>
        <v>J2-26</v>
      </c>
      <c r="AE131" t="e">
        <f t="shared" si="14"/>
        <v>#N/A</v>
      </c>
      <c r="AF131" t="str">
        <f t="shared" si="15"/>
        <v>--</v>
      </c>
      <c r="AG131" t="e">
        <f t="shared" si="16"/>
        <v>#N/A</v>
      </c>
      <c r="AH131" t="str">
        <f>IF(IFERROR(IF(IF(AF131="--",INDEX(D:D,MATCH(AE131,INDEX(B:B,MATCH(AE131,B:B,)+1):B10645,)+MATCH(AE131,B:B,)))=D131,VLOOKUP(AE131,B:D,3,0),IF(AF131="--",INDEX(D:D,MATCH(AE131,INDEX(B:B,MATCH(AE131,B:B,)+1):B10645,)+MATCH(AE131,B:B,)),"---")),"---")=AD131,"---",IFERROR(IF(IF(AF131="--",INDEX(D:D,MATCH(AE131,INDEX(B:B,MATCH(AE131,B:B,)+1):B10645,)+MATCH(AE131,B:B,)))=AD131,VLOOKUP(AE131,B:D,3,0),IF(AF131="--",INDEX(D:D,MATCH(AE131,INDEX(B:B,MATCH(AE131,B:B,)+1):B10645,)+MATCH(AE131,B:B,)),"---")),"---"))</f>
        <v>---</v>
      </c>
      <c r="AI131" t="str">
        <f t="shared" si="17"/>
        <v>--</v>
      </c>
      <c r="AJ131" t="str">
        <f>IF(COUNTIF(CALC_CONN_TEI0181_REV01!F:F,IF(AH131&lt;&gt;"---",VLOOKUP(AD131,CALC_CONN_TEI0181_REV01!F:M,8,0),IF(IFERROR(IF(AD131=AH131,AI131,AH131),"---")="---","---",IF(COUNTIF(CALC_CONN_TEI0181_REV01!F:F,IFERROR(IF(AD131=AH131,AI131,AH131),"---"))&gt;0,"---",IFERROR(IF(AD131=AH131,AI131,AH131),"---")))))=1,IF(AH131&lt;&gt;"---",VLOOKUP(AD131,CALC_CONN_TEI0181_REV01!F:M,8,0),IF(IFERROR(IF(AD131=AH131,AI131,AH131),"---")="---","---",IF(COUNTIF(CALC_CONN_TEI0181_REV01!F:F,IFERROR(IF(AD131=AH131,AI131,AH131),"---"))&gt;0,"---",IFERROR(IF(AD131=AH131,AI131,AH131),"---")))),"---")</f>
        <v>---</v>
      </c>
      <c r="AK131" t="str">
        <f>IF(COUNTIF(CALC_CONN_TEI0181_REV01!F:F,IF(AH131&lt;&gt;"---",VLOOKUP(AD131,CALC_CONN_TEI0181_REV01!F:M,8,0),IF(IFERROR(IF(AD131=AH131,AI131,AH131),"---")="---","---",IF(COUNTIF(CALC_CONN_TEI0181_REV01!F:F,IFERROR(IF(AD131=AH131,AI131,AH131),"---"))&gt;0,"---",IFERROR(IF(AD131=AH131,AI131,AH131),"---")))))=0,IF(AH131&lt;&gt;"---",VLOOKUP(AD131,CALC_CONN_TEI0181_REV01!F:M,8,0),IF(IFERROR(IF(AD131=AH131,AI131,AH131),"---")="---","---",IF(COUNTIF(CALC_CONN_TEI0181_REV01!F:F,IFERROR(IF(AD131=AH131,AI131,AH131),"---"))&gt;0,"---",IFERROR(IF(AD131=AH131,AI131,AH131),"---")))),"---")</f>
        <v>---</v>
      </c>
    </row>
    <row r="132" spans="1:37" x14ac:dyDescent="0.25">
      <c r="A132" t="str">
        <f t="shared" si="9"/>
        <v>U1-AF30</v>
      </c>
      <c r="B132" t="str">
        <f t="shared" si="10"/>
        <v>NetU1_AF30</v>
      </c>
      <c r="C132" t="str">
        <f t="shared" si="11"/>
        <v>U1-NetU1_AF30</v>
      </c>
      <c r="D132" t="str">
        <f t="shared" si="12"/>
        <v>U1-AF30</v>
      </c>
      <c r="E132" t="s">
        <v>435</v>
      </c>
      <c r="F132" t="s">
        <v>493</v>
      </c>
      <c r="G132" t="s">
        <v>494</v>
      </c>
      <c r="L132" t="s">
        <v>495</v>
      </c>
      <c r="M132" t="s">
        <v>286</v>
      </c>
      <c r="N132">
        <v>2.3033999999999999</v>
      </c>
      <c r="AB132" t="str">
        <f>B2B!D129</f>
        <v>J2</v>
      </c>
      <c r="AC132" t="str">
        <f>B2B!E129</f>
        <v>27</v>
      </c>
      <c r="AD132" t="str">
        <f t="shared" si="13"/>
        <v>J2-27</v>
      </c>
      <c r="AE132" t="e">
        <f t="shared" si="14"/>
        <v>#N/A</v>
      </c>
      <c r="AF132" t="str">
        <f t="shared" si="15"/>
        <v>--</v>
      </c>
      <c r="AG132" t="e">
        <f t="shared" si="16"/>
        <v>#N/A</v>
      </c>
      <c r="AH132" t="str">
        <f>IF(IFERROR(IF(IF(AF132="--",INDEX(D:D,MATCH(AE132,INDEX(B:B,MATCH(AE132,B:B,)+1):B10646,)+MATCH(AE132,B:B,)))=D132,VLOOKUP(AE132,B:D,3,0),IF(AF132="--",INDEX(D:D,MATCH(AE132,INDEX(B:B,MATCH(AE132,B:B,)+1):B10646,)+MATCH(AE132,B:B,)),"---")),"---")=AD132,"---",IFERROR(IF(IF(AF132="--",INDEX(D:D,MATCH(AE132,INDEX(B:B,MATCH(AE132,B:B,)+1):B10646,)+MATCH(AE132,B:B,)))=AD132,VLOOKUP(AE132,B:D,3,0),IF(AF132="--",INDEX(D:D,MATCH(AE132,INDEX(B:B,MATCH(AE132,B:B,)+1):B10646,)+MATCH(AE132,B:B,)),"---")),"---"))</f>
        <v>---</v>
      </c>
      <c r="AI132" t="str">
        <f t="shared" si="17"/>
        <v>--</v>
      </c>
      <c r="AJ132" t="str">
        <f>IF(COUNTIF(CALC_CONN_TEI0181_REV01!F:F,IF(AH132&lt;&gt;"---",VLOOKUP(AD132,CALC_CONN_TEI0181_REV01!F:M,8,0),IF(IFERROR(IF(AD132=AH132,AI132,AH132),"---")="---","---",IF(COUNTIF(CALC_CONN_TEI0181_REV01!F:F,IFERROR(IF(AD132=AH132,AI132,AH132),"---"))&gt;0,"---",IFERROR(IF(AD132=AH132,AI132,AH132),"---")))))=1,IF(AH132&lt;&gt;"---",VLOOKUP(AD132,CALC_CONN_TEI0181_REV01!F:M,8,0),IF(IFERROR(IF(AD132=AH132,AI132,AH132),"---")="---","---",IF(COUNTIF(CALC_CONN_TEI0181_REV01!F:F,IFERROR(IF(AD132=AH132,AI132,AH132),"---"))&gt;0,"---",IFERROR(IF(AD132=AH132,AI132,AH132),"---")))),"---")</f>
        <v>---</v>
      </c>
      <c r="AK132" t="str">
        <f>IF(COUNTIF(CALC_CONN_TEI0181_REV01!F:F,IF(AH132&lt;&gt;"---",VLOOKUP(AD132,CALC_CONN_TEI0181_REV01!F:M,8,0),IF(IFERROR(IF(AD132=AH132,AI132,AH132),"---")="---","---",IF(COUNTIF(CALC_CONN_TEI0181_REV01!F:F,IFERROR(IF(AD132=AH132,AI132,AH132),"---"))&gt;0,"---",IFERROR(IF(AD132=AH132,AI132,AH132),"---")))))=0,IF(AH132&lt;&gt;"---",VLOOKUP(AD132,CALC_CONN_TEI0181_REV01!F:M,8,0),IF(IFERROR(IF(AD132=AH132,AI132,AH132),"---")="---","---",IF(COUNTIF(CALC_CONN_TEI0181_REV01!F:F,IFERROR(IF(AD132=AH132,AI132,AH132),"---"))&gt;0,"---",IFERROR(IF(AD132=AH132,AI132,AH132),"---")))),"---")</f>
        <v>---</v>
      </c>
    </row>
    <row r="133" spans="1:37" x14ac:dyDescent="0.25">
      <c r="A133" t="str">
        <f t="shared" si="9"/>
        <v>U1-AG8</v>
      </c>
      <c r="B133" t="str">
        <f t="shared" si="10"/>
        <v>NetU1_AG8</v>
      </c>
      <c r="C133" t="str">
        <f t="shared" si="11"/>
        <v>U1-NetU1_AG8</v>
      </c>
      <c r="D133" t="str">
        <f t="shared" si="12"/>
        <v>U1-AG8</v>
      </c>
      <c r="E133" t="s">
        <v>435</v>
      </c>
      <c r="F133" t="s">
        <v>496</v>
      </c>
      <c r="G133" t="s">
        <v>497</v>
      </c>
      <c r="L133" t="s">
        <v>498</v>
      </c>
      <c r="M133" t="s">
        <v>286</v>
      </c>
      <c r="N133">
        <v>8.9384999999999994</v>
      </c>
      <c r="AB133" t="str">
        <f>B2B!D130</f>
        <v>J2</v>
      </c>
      <c r="AC133" t="str">
        <f>B2B!E130</f>
        <v>28</v>
      </c>
      <c r="AD133" t="str">
        <f t="shared" si="13"/>
        <v>J2-28</v>
      </c>
      <c r="AE133" t="e">
        <f t="shared" si="14"/>
        <v>#N/A</v>
      </c>
      <c r="AF133" t="str">
        <f t="shared" si="15"/>
        <v>--</v>
      </c>
      <c r="AG133" t="e">
        <f t="shared" si="16"/>
        <v>#N/A</v>
      </c>
      <c r="AH133" t="str">
        <f>IF(IFERROR(IF(IF(AF133="--",INDEX(D:D,MATCH(AE133,INDEX(B:B,MATCH(AE133,B:B,)+1):B10647,)+MATCH(AE133,B:B,)))=D133,VLOOKUP(AE133,B:D,3,0),IF(AF133="--",INDEX(D:D,MATCH(AE133,INDEX(B:B,MATCH(AE133,B:B,)+1):B10647,)+MATCH(AE133,B:B,)),"---")),"---")=AD133,"---",IFERROR(IF(IF(AF133="--",INDEX(D:D,MATCH(AE133,INDEX(B:B,MATCH(AE133,B:B,)+1):B10647,)+MATCH(AE133,B:B,)))=AD133,VLOOKUP(AE133,B:D,3,0),IF(AF133="--",INDEX(D:D,MATCH(AE133,INDEX(B:B,MATCH(AE133,B:B,)+1):B10647,)+MATCH(AE133,B:B,)),"---")),"---"))</f>
        <v>---</v>
      </c>
      <c r="AI133" t="str">
        <f t="shared" si="17"/>
        <v>--</v>
      </c>
      <c r="AJ133" t="str">
        <f>IF(COUNTIF(CALC_CONN_TEI0181_REV01!F:F,IF(AH133&lt;&gt;"---",VLOOKUP(AD133,CALC_CONN_TEI0181_REV01!F:M,8,0),IF(IFERROR(IF(AD133=AH133,AI133,AH133),"---")="---","---",IF(COUNTIF(CALC_CONN_TEI0181_REV01!F:F,IFERROR(IF(AD133=AH133,AI133,AH133),"---"))&gt;0,"---",IFERROR(IF(AD133=AH133,AI133,AH133),"---")))))=1,IF(AH133&lt;&gt;"---",VLOOKUP(AD133,CALC_CONN_TEI0181_REV01!F:M,8,0),IF(IFERROR(IF(AD133=AH133,AI133,AH133),"---")="---","---",IF(COUNTIF(CALC_CONN_TEI0181_REV01!F:F,IFERROR(IF(AD133=AH133,AI133,AH133),"---"))&gt;0,"---",IFERROR(IF(AD133=AH133,AI133,AH133),"---")))),"---")</f>
        <v>---</v>
      </c>
      <c r="AK133" t="str">
        <f>IF(COUNTIF(CALC_CONN_TEI0181_REV01!F:F,IF(AH133&lt;&gt;"---",VLOOKUP(AD133,CALC_CONN_TEI0181_REV01!F:M,8,0),IF(IFERROR(IF(AD133=AH133,AI133,AH133),"---")="---","---",IF(COUNTIF(CALC_CONN_TEI0181_REV01!F:F,IFERROR(IF(AD133=AH133,AI133,AH133),"---"))&gt;0,"---",IFERROR(IF(AD133=AH133,AI133,AH133),"---")))))=0,IF(AH133&lt;&gt;"---",VLOOKUP(AD133,CALC_CONN_TEI0181_REV01!F:M,8,0),IF(IFERROR(IF(AD133=AH133,AI133,AH133),"---")="---","---",IF(COUNTIF(CALC_CONN_TEI0181_REV01!F:F,IFERROR(IF(AD133=AH133,AI133,AH133),"---"))&gt;0,"---",IFERROR(IF(AD133=AH133,AI133,AH133),"---")))),"---")</f>
        <v>---</v>
      </c>
    </row>
    <row r="134" spans="1:37" x14ac:dyDescent="0.25">
      <c r="A134" t="str">
        <f t="shared" ref="A134:A197" si="18">$E134&amp;"-"&amp;$F134</f>
        <v>U1-AG18</v>
      </c>
      <c r="B134" t="str">
        <f t="shared" ref="B134:B197" si="19">IF(OR(E134=$A$2,E134=$B$2,E134=$C$2,E134=$D$2),"--",G134)</f>
        <v>NetU1_AG18</v>
      </c>
      <c r="C134" t="str">
        <f t="shared" ref="C134:C197" si="20">$E134&amp;"-"&amp;$G134</f>
        <v>U1-NetU1_AG18</v>
      </c>
      <c r="D134" t="str">
        <f t="shared" ref="D134:D197" si="21">A134</f>
        <v>U1-AG18</v>
      </c>
      <c r="E134" t="s">
        <v>435</v>
      </c>
      <c r="F134" t="s">
        <v>499</v>
      </c>
      <c r="G134" t="s">
        <v>500</v>
      </c>
      <c r="L134" t="s">
        <v>501</v>
      </c>
      <c r="M134" t="s">
        <v>286</v>
      </c>
      <c r="N134">
        <v>7.2584</v>
      </c>
      <c r="AB134" t="str">
        <f>B2B!D131</f>
        <v>J2</v>
      </c>
      <c r="AC134" t="str">
        <f>B2B!E131</f>
        <v>29</v>
      </c>
      <c r="AD134" t="str">
        <f t="shared" si="13"/>
        <v>J2-29</v>
      </c>
      <c r="AE134" t="e">
        <f t="shared" si="14"/>
        <v>#N/A</v>
      </c>
      <c r="AF134" t="str">
        <f t="shared" si="15"/>
        <v>--</v>
      </c>
      <c r="AG134" t="e">
        <f t="shared" si="16"/>
        <v>#N/A</v>
      </c>
      <c r="AH134" t="str">
        <f>IF(IFERROR(IF(IF(AF134="--",INDEX(D:D,MATCH(AE134,INDEX(B:B,MATCH(AE134,B:B,)+1):B10648,)+MATCH(AE134,B:B,)))=D134,VLOOKUP(AE134,B:D,3,0),IF(AF134="--",INDEX(D:D,MATCH(AE134,INDEX(B:B,MATCH(AE134,B:B,)+1):B10648,)+MATCH(AE134,B:B,)),"---")),"---")=AD134,"---",IFERROR(IF(IF(AF134="--",INDEX(D:D,MATCH(AE134,INDEX(B:B,MATCH(AE134,B:B,)+1):B10648,)+MATCH(AE134,B:B,)))=AD134,VLOOKUP(AE134,B:D,3,0),IF(AF134="--",INDEX(D:D,MATCH(AE134,INDEX(B:B,MATCH(AE134,B:B,)+1):B10648,)+MATCH(AE134,B:B,)),"---")),"---"))</f>
        <v>---</v>
      </c>
      <c r="AI134" t="str">
        <f t="shared" si="17"/>
        <v>--</v>
      </c>
      <c r="AJ134" t="str">
        <f>IF(COUNTIF(CALC_CONN_TEI0181_REV01!F:F,IF(AH134&lt;&gt;"---",VLOOKUP(AD134,CALC_CONN_TEI0181_REV01!F:M,8,0),IF(IFERROR(IF(AD134=AH134,AI134,AH134),"---")="---","---",IF(COUNTIF(CALC_CONN_TEI0181_REV01!F:F,IFERROR(IF(AD134=AH134,AI134,AH134),"---"))&gt;0,"---",IFERROR(IF(AD134=AH134,AI134,AH134),"---")))))=1,IF(AH134&lt;&gt;"---",VLOOKUP(AD134,CALC_CONN_TEI0181_REV01!F:M,8,0),IF(IFERROR(IF(AD134=AH134,AI134,AH134),"---")="---","---",IF(COUNTIF(CALC_CONN_TEI0181_REV01!F:F,IFERROR(IF(AD134=AH134,AI134,AH134),"---"))&gt;0,"---",IFERROR(IF(AD134=AH134,AI134,AH134),"---")))),"---")</f>
        <v>---</v>
      </c>
      <c r="AK134" t="str">
        <f>IF(COUNTIF(CALC_CONN_TEI0181_REV01!F:F,IF(AH134&lt;&gt;"---",VLOOKUP(AD134,CALC_CONN_TEI0181_REV01!F:M,8,0),IF(IFERROR(IF(AD134=AH134,AI134,AH134),"---")="---","---",IF(COUNTIF(CALC_CONN_TEI0181_REV01!F:F,IFERROR(IF(AD134=AH134,AI134,AH134),"---"))&gt;0,"---",IFERROR(IF(AD134=AH134,AI134,AH134),"---")))))=0,IF(AH134&lt;&gt;"---",VLOOKUP(AD134,CALC_CONN_TEI0181_REV01!F:M,8,0),IF(IFERROR(IF(AD134=AH134,AI134,AH134),"---")="---","---",IF(COUNTIF(CALC_CONN_TEI0181_REV01!F:F,IFERROR(IF(AD134=AH134,AI134,AH134),"---"))&gt;0,"---",IFERROR(IF(AD134=AH134,AI134,AH134),"---")))),"---")</f>
        <v>---</v>
      </c>
    </row>
    <row r="135" spans="1:37" x14ac:dyDescent="0.25">
      <c r="A135" t="str">
        <f t="shared" si="18"/>
        <v>U1-AH7</v>
      </c>
      <c r="B135" t="str">
        <f t="shared" si="19"/>
        <v>NetU1_AH7</v>
      </c>
      <c r="C135" t="str">
        <f t="shared" si="20"/>
        <v>U1-NetU1_AH7</v>
      </c>
      <c r="D135" t="str">
        <f t="shared" si="21"/>
        <v>U1-AH7</v>
      </c>
      <c r="E135" t="s">
        <v>435</v>
      </c>
      <c r="F135" t="s">
        <v>502</v>
      </c>
      <c r="G135" t="s">
        <v>503</v>
      </c>
      <c r="L135" t="s">
        <v>504</v>
      </c>
      <c r="M135" t="s">
        <v>286</v>
      </c>
      <c r="N135">
        <v>8.2880000000000003</v>
      </c>
      <c r="AB135" t="str">
        <f>B2B!D132</f>
        <v>J2</v>
      </c>
      <c r="AC135" t="str">
        <f>B2B!E132</f>
        <v>30</v>
      </c>
      <c r="AD135" t="str">
        <f t="shared" ref="AD135:AD198" si="22">AB135&amp;"-"&amp;AC135</f>
        <v>J2-30</v>
      </c>
      <c r="AE135" t="e">
        <f t="shared" ref="AE135:AE198" si="23">VLOOKUP(AD135,A:G,7,0)</f>
        <v>#N/A</v>
      </c>
      <c r="AF135" t="str">
        <f t="shared" ref="AF135:AF198" si="24">IF(
IF(
IFERROR(VLOOKUP(AE135,$AM$6:$AM$50,1,),1)=1,1,0),
IFERROR(VLOOKUP($F$2&amp;"-"&amp;AE135,C:G,4,0),
"--"),"---")</f>
        <v>--</v>
      </c>
      <c r="AG135" t="e">
        <f t="shared" ref="AG135:AG198" si="25">IF(AF135&lt;&gt;"---",VLOOKUP(AE135,L:N,3,0),"---")</f>
        <v>#N/A</v>
      </c>
      <c r="AH135" t="str">
        <f>IF(IFERROR(IF(IF(AF135="--",INDEX(D:D,MATCH(AE135,INDEX(B:B,MATCH(AE135,B:B,)+1):B10649,)+MATCH(AE135,B:B,)))=D135,VLOOKUP(AE135,B:D,3,0),IF(AF135="--",INDEX(D:D,MATCH(AE135,INDEX(B:B,MATCH(AE135,B:B,)+1):B10649,)+MATCH(AE135,B:B,)),"---")),"---")=AD135,"---",IFERROR(IF(IF(AF135="--",INDEX(D:D,MATCH(AE135,INDEX(B:B,MATCH(AE135,B:B,)+1):B10649,)+MATCH(AE135,B:B,)))=AD135,VLOOKUP(AE135,B:D,3,0),IF(AF135="--",INDEX(D:D,MATCH(AE135,INDEX(B:B,MATCH(AE135,B:B,)+1):B10649,)+MATCH(AE135,B:B,)),"---")),"---"))</f>
        <v>---</v>
      </c>
      <c r="AI135" t="str">
        <f t="shared" ref="AI135:AI198" si="26">IFERROR(IF(IF(COUNTIF($AO$6:$AQ$150,AE135)&gt;0,"---","--")="---",VLOOKUP(AE135,$AO$6:$AQ$150,2,0),"--"),"---")</f>
        <v>--</v>
      </c>
      <c r="AJ135" t="str">
        <f>IF(COUNTIF(CALC_CONN_TEI0181_REV01!F:F,IF(AH135&lt;&gt;"---",VLOOKUP(AD135,CALC_CONN_TEI0181_REV01!F:M,8,0),IF(IFERROR(IF(AD135=AH135,AI135,AH135),"---")="---","---",IF(COUNTIF(CALC_CONN_TEI0181_REV01!F:F,IFERROR(IF(AD135=AH135,AI135,AH135),"---"))&gt;0,"---",IFERROR(IF(AD135=AH135,AI135,AH135),"---")))))=1,IF(AH135&lt;&gt;"---",VLOOKUP(AD135,CALC_CONN_TEI0181_REV01!F:M,8,0),IF(IFERROR(IF(AD135=AH135,AI135,AH135),"---")="---","---",IF(COUNTIF(CALC_CONN_TEI0181_REV01!F:F,IFERROR(IF(AD135=AH135,AI135,AH135),"---"))&gt;0,"---",IFERROR(IF(AD135=AH135,AI135,AH135),"---")))),"---")</f>
        <v>---</v>
      </c>
      <c r="AK135" t="str">
        <f>IF(COUNTIF(CALC_CONN_TEI0181_REV01!F:F,IF(AH135&lt;&gt;"---",VLOOKUP(AD135,CALC_CONN_TEI0181_REV01!F:M,8,0),IF(IFERROR(IF(AD135=AH135,AI135,AH135),"---")="---","---",IF(COUNTIF(CALC_CONN_TEI0181_REV01!F:F,IFERROR(IF(AD135=AH135,AI135,AH135),"---"))&gt;0,"---",IFERROR(IF(AD135=AH135,AI135,AH135),"---")))))=0,IF(AH135&lt;&gt;"---",VLOOKUP(AD135,CALC_CONN_TEI0181_REV01!F:M,8,0),IF(IFERROR(IF(AD135=AH135,AI135,AH135),"---")="---","---",IF(COUNTIF(CALC_CONN_TEI0181_REV01!F:F,IFERROR(IF(AD135=AH135,AI135,AH135),"---"))&gt;0,"---",IFERROR(IF(AD135=AH135,AI135,AH135),"---")))),"---")</f>
        <v>---</v>
      </c>
    </row>
    <row r="136" spans="1:37" x14ac:dyDescent="0.25">
      <c r="A136" t="str">
        <f t="shared" si="18"/>
        <v>U1-AH8</v>
      </c>
      <c r="B136" t="str">
        <f t="shared" si="19"/>
        <v>NetU1_AH8</v>
      </c>
      <c r="C136" t="str">
        <f t="shared" si="20"/>
        <v>U1-NetU1_AH8</v>
      </c>
      <c r="D136" t="str">
        <f t="shared" si="21"/>
        <v>U1-AH8</v>
      </c>
      <c r="E136" t="s">
        <v>435</v>
      </c>
      <c r="F136" t="s">
        <v>505</v>
      </c>
      <c r="G136" t="s">
        <v>506</v>
      </c>
      <c r="L136" t="s">
        <v>397</v>
      </c>
      <c r="M136" t="s">
        <v>286</v>
      </c>
      <c r="N136">
        <v>1.3326</v>
      </c>
      <c r="AB136" t="str">
        <f>B2B!D133</f>
        <v>J2</v>
      </c>
      <c r="AC136" t="str">
        <f>B2B!E133</f>
        <v>31</v>
      </c>
      <c r="AD136" t="str">
        <f t="shared" si="22"/>
        <v>J2-31</v>
      </c>
      <c r="AE136" t="e">
        <f t="shared" si="23"/>
        <v>#N/A</v>
      </c>
      <c r="AF136" t="str">
        <f t="shared" si="24"/>
        <v>--</v>
      </c>
      <c r="AG136" t="e">
        <f t="shared" si="25"/>
        <v>#N/A</v>
      </c>
      <c r="AH136" t="str">
        <f>IF(IFERROR(IF(IF(AF136="--",INDEX(D:D,MATCH(AE136,INDEX(B:B,MATCH(AE136,B:B,)+1):B10650,)+MATCH(AE136,B:B,)))=D136,VLOOKUP(AE136,B:D,3,0),IF(AF136="--",INDEX(D:D,MATCH(AE136,INDEX(B:B,MATCH(AE136,B:B,)+1):B10650,)+MATCH(AE136,B:B,)),"---")),"---")=AD136,"---",IFERROR(IF(IF(AF136="--",INDEX(D:D,MATCH(AE136,INDEX(B:B,MATCH(AE136,B:B,)+1):B10650,)+MATCH(AE136,B:B,)))=AD136,VLOOKUP(AE136,B:D,3,0),IF(AF136="--",INDEX(D:D,MATCH(AE136,INDEX(B:B,MATCH(AE136,B:B,)+1):B10650,)+MATCH(AE136,B:B,)),"---")),"---"))</f>
        <v>---</v>
      </c>
      <c r="AI136" t="str">
        <f t="shared" si="26"/>
        <v>--</v>
      </c>
      <c r="AJ136" t="str">
        <f>IF(COUNTIF(CALC_CONN_TEI0181_REV01!F:F,IF(AH136&lt;&gt;"---",VLOOKUP(AD136,CALC_CONN_TEI0181_REV01!F:M,8,0),IF(IFERROR(IF(AD136=AH136,AI136,AH136),"---")="---","---",IF(COUNTIF(CALC_CONN_TEI0181_REV01!F:F,IFERROR(IF(AD136=AH136,AI136,AH136),"---"))&gt;0,"---",IFERROR(IF(AD136=AH136,AI136,AH136),"---")))))=1,IF(AH136&lt;&gt;"---",VLOOKUP(AD136,CALC_CONN_TEI0181_REV01!F:M,8,0),IF(IFERROR(IF(AD136=AH136,AI136,AH136),"---")="---","---",IF(COUNTIF(CALC_CONN_TEI0181_REV01!F:F,IFERROR(IF(AD136=AH136,AI136,AH136),"---"))&gt;0,"---",IFERROR(IF(AD136=AH136,AI136,AH136),"---")))),"---")</f>
        <v>---</v>
      </c>
      <c r="AK136" t="str">
        <f>IF(COUNTIF(CALC_CONN_TEI0181_REV01!F:F,IF(AH136&lt;&gt;"---",VLOOKUP(AD136,CALC_CONN_TEI0181_REV01!F:M,8,0),IF(IFERROR(IF(AD136=AH136,AI136,AH136),"---")="---","---",IF(COUNTIF(CALC_CONN_TEI0181_REV01!F:F,IFERROR(IF(AD136=AH136,AI136,AH136),"---"))&gt;0,"---",IFERROR(IF(AD136=AH136,AI136,AH136),"---")))))=0,IF(AH136&lt;&gt;"---",VLOOKUP(AD136,CALC_CONN_TEI0181_REV01!F:M,8,0),IF(IFERROR(IF(AD136=AH136,AI136,AH136),"---")="---","---",IF(COUNTIF(CALC_CONN_TEI0181_REV01!F:F,IFERROR(IF(AD136=AH136,AI136,AH136),"---"))&gt;0,"---",IFERROR(IF(AD136=AH136,AI136,AH136),"---")))),"---")</f>
        <v>---</v>
      </c>
    </row>
    <row r="137" spans="1:37" x14ac:dyDescent="0.25">
      <c r="A137" t="str">
        <f t="shared" si="18"/>
        <v>U1-AJ2</v>
      </c>
      <c r="B137" t="str">
        <f t="shared" si="19"/>
        <v>NetU1_AJ2</v>
      </c>
      <c r="C137" t="str">
        <f t="shared" si="20"/>
        <v>U1-NetU1_AJ2</v>
      </c>
      <c r="D137" t="str">
        <f t="shared" si="21"/>
        <v>U1-AJ2</v>
      </c>
      <c r="E137" t="s">
        <v>435</v>
      </c>
      <c r="F137" t="s">
        <v>507</v>
      </c>
      <c r="G137" t="s">
        <v>508</v>
      </c>
      <c r="L137" t="s">
        <v>414</v>
      </c>
      <c r="M137" t="s">
        <v>286</v>
      </c>
      <c r="N137">
        <v>1.3305</v>
      </c>
      <c r="AB137" t="str">
        <f>B2B!D134</f>
        <v>J2</v>
      </c>
      <c r="AC137" t="str">
        <f>B2B!E134</f>
        <v>32</v>
      </c>
      <c r="AD137" t="str">
        <f t="shared" si="22"/>
        <v>J2-32</v>
      </c>
      <c r="AE137" t="e">
        <f t="shared" si="23"/>
        <v>#N/A</v>
      </c>
      <c r="AF137" t="str">
        <f t="shared" si="24"/>
        <v>--</v>
      </c>
      <c r="AG137" t="e">
        <f t="shared" si="25"/>
        <v>#N/A</v>
      </c>
      <c r="AH137" t="str">
        <f>IF(IFERROR(IF(IF(AF137="--",INDEX(D:D,MATCH(AE137,INDEX(B:B,MATCH(AE137,B:B,)+1):B10651,)+MATCH(AE137,B:B,)))=D137,VLOOKUP(AE137,B:D,3,0),IF(AF137="--",INDEX(D:D,MATCH(AE137,INDEX(B:B,MATCH(AE137,B:B,)+1):B10651,)+MATCH(AE137,B:B,)),"---")),"---")=AD137,"---",IFERROR(IF(IF(AF137="--",INDEX(D:D,MATCH(AE137,INDEX(B:B,MATCH(AE137,B:B,)+1):B10651,)+MATCH(AE137,B:B,)))=AD137,VLOOKUP(AE137,B:D,3,0),IF(AF137="--",INDEX(D:D,MATCH(AE137,INDEX(B:B,MATCH(AE137,B:B,)+1):B10651,)+MATCH(AE137,B:B,)),"---")),"---"))</f>
        <v>---</v>
      </c>
      <c r="AI137" t="str">
        <f t="shared" si="26"/>
        <v>--</v>
      </c>
      <c r="AJ137" t="str">
        <f>IF(COUNTIF(CALC_CONN_TEI0181_REV01!F:F,IF(AH137&lt;&gt;"---",VLOOKUP(AD137,CALC_CONN_TEI0181_REV01!F:M,8,0),IF(IFERROR(IF(AD137=AH137,AI137,AH137),"---")="---","---",IF(COUNTIF(CALC_CONN_TEI0181_REV01!F:F,IFERROR(IF(AD137=AH137,AI137,AH137),"---"))&gt;0,"---",IFERROR(IF(AD137=AH137,AI137,AH137),"---")))))=1,IF(AH137&lt;&gt;"---",VLOOKUP(AD137,CALC_CONN_TEI0181_REV01!F:M,8,0),IF(IFERROR(IF(AD137=AH137,AI137,AH137),"---")="---","---",IF(COUNTIF(CALC_CONN_TEI0181_REV01!F:F,IFERROR(IF(AD137=AH137,AI137,AH137),"---"))&gt;0,"---",IFERROR(IF(AD137=AH137,AI137,AH137),"---")))),"---")</f>
        <v>---</v>
      </c>
      <c r="AK137" t="str">
        <f>IF(COUNTIF(CALC_CONN_TEI0181_REV01!F:F,IF(AH137&lt;&gt;"---",VLOOKUP(AD137,CALC_CONN_TEI0181_REV01!F:M,8,0),IF(IFERROR(IF(AD137=AH137,AI137,AH137),"---")="---","---",IF(COUNTIF(CALC_CONN_TEI0181_REV01!F:F,IFERROR(IF(AD137=AH137,AI137,AH137),"---"))&gt;0,"---",IFERROR(IF(AD137=AH137,AI137,AH137),"---")))))=0,IF(AH137&lt;&gt;"---",VLOOKUP(AD137,CALC_CONN_TEI0181_REV01!F:M,8,0),IF(IFERROR(IF(AD137=AH137,AI137,AH137),"---")="---","---",IF(COUNTIF(CALC_CONN_TEI0181_REV01!F:F,IFERROR(IF(AD137=AH137,AI137,AH137),"---"))&gt;0,"---",IFERROR(IF(AD137=AH137,AI137,AH137),"---")))),"---")</f>
        <v>---</v>
      </c>
    </row>
    <row r="138" spans="1:37" x14ac:dyDescent="0.25">
      <c r="A138" t="str">
        <f t="shared" si="18"/>
        <v>U1-AJ12</v>
      </c>
      <c r="B138" t="str">
        <f t="shared" si="19"/>
        <v>NetU1_AJ12</v>
      </c>
      <c r="C138" t="str">
        <f t="shared" si="20"/>
        <v>U1-NetU1_AJ12</v>
      </c>
      <c r="D138" t="str">
        <f t="shared" si="21"/>
        <v>U1-AJ12</v>
      </c>
      <c r="E138" t="s">
        <v>435</v>
      </c>
      <c r="F138" t="s">
        <v>509</v>
      </c>
      <c r="G138" t="s">
        <v>510</v>
      </c>
      <c r="L138" t="s">
        <v>511</v>
      </c>
      <c r="M138" t="s">
        <v>286</v>
      </c>
      <c r="N138">
        <v>1.08</v>
      </c>
      <c r="AB138" t="str">
        <f>B2B!D135</f>
        <v>J2</v>
      </c>
      <c r="AC138" t="str">
        <f>B2B!E135</f>
        <v>33</v>
      </c>
      <c r="AD138" t="str">
        <f t="shared" si="22"/>
        <v>J2-33</v>
      </c>
      <c r="AE138" t="e">
        <f t="shared" si="23"/>
        <v>#N/A</v>
      </c>
      <c r="AF138" t="str">
        <f t="shared" si="24"/>
        <v>--</v>
      </c>
      <c r="AG138" t="e">
        <f t="shared" si="25"/>
        <v>#N/A</v>
      </c>
      <c r="AH138" t="str">
        <f>IF(IFERROR(IF(IF(AF138="--",INDEX(D:D,MATCH(AE138,INDEX(B:B,MATCH(AE138,B:B,)+1):B10652,)+MATCH(AE138,B:B,)))=D138,VLOOKUP(AE138,B:D,3,0),IF(AF138="--",INDEX(D:D,MATCH(AE138,INDEX(B:B,MATCH(AE138,B:B,)+1):B10652,)+MATCH(AE138,B:B,)),"---")),"---")=AD138,"---",IFERROR(IF(IF(AF138="--",INDEX(D:D,MATCH(AE138,INDEX(B:B,MATCH(AE138,B:B,)+1):B10652,)+MATCH(AE138,B:B,)))=AD138,VLOOKUP(AE138,B:D,3,0),IF(AF138="--",INDEX(D:D,MATCH(AE138,INDEX(B:B,MATCH(AE138,B:B,)+1):B10652,)+MATCH(AE138,B:B,)),"---")),"---"))</f>
        <v>---</v>
      </c>
      <c r="AI138" t="str">
        <f t="shared" si="26"/>
        <v>--</v>
      </c>
      <c r="AJ138" t="str">
        <f>IF(COUNTIF(CALC_CONN_TEI0181_REV01!F:F,IF(AH138&lt;&gt;"---",VLOOKUP(AD138,CALC_CONN_TEI0181_REV01!F:M,8,0),IF(IFERROR(IF(AD138=AH138,AI138,AH138),"---")="---","---",IF(COUNTIF(CALC_CONN_TEI0181_REV01!F:F,IFERROR(IF(AD138=AH138,AI138,AH138),"---"))&gt;0,"---",IFERROR(IF(AD138=AH138,AI138,AH138),"---")))))=1,IF(AH138&lt;&gt;"---",VLOOKUP(AD138,CALC_CONN_TEI0181_REV01!F:M,8,0),IF(IFERROR(IF(AD138=AH138,AI138,AH138),"---")="---","---",IF(COUNTIF(CALC_CONN_TEI0181_REV01!F:F,IFERROR(IF(AD138=AH138,AI138,AH138),"---"))&gt;0,"---",IFERROR(IF(AD138=AH138,AI138,AH138),"---")))),"---")</f>
        <v>---</v>
      </c>
      <c r="AK138" t="str">
        <f>IF(COUNTIF(CALC_CONN_TEI0181_REV01!F:F,IF(AH138&lt;&gt;"---",VLOOKUP(AD138,CALC_CONN_TEI0181_REV01!F:M,8,0),IF(IFERROR(IF(AD138=AH138,AI138,AH138),"---")="---","---",IF(COUNTIF(CALC_CONN_TEI0181_REV01!F:F,IFERROR(IF(AD138=AH138,AI138,AH138),"---"))&gt;0,"---",IFERROR(IF(AD138=AH138,AI138,AH138),"---")))))=0,IF(AH138&lt;&gt;"---",VLOOKUP(AD138,CALC_CONN_TEI0181_REV01!F:M,8,0),IF(IFERROR(IF(AD138=AH138,AI138,AH138),"---")="---","---",IF(COUNTIF(CALC_CONN_TEI0181_REV01!F:F,IFERROR(IF(AD138=AH138,AI138,AH138),"---"))&gt;0,"---",IFERROR(IF(AD138=AH138,AI138,AH138),"---")))),"---")</f>
        <v>---</v>
      </c>
    </row>
    <row r="139" spans="1:37" x14ac:dyDescent="0.25">
      <c r="A139" t="str">
        <f t="shared" si="18"/>
        <v>U1-AJ17</v>
      </c>
      <c r="B139" t="str">
        <f t="shared" si="19"/>
        <v>NetU1_AJ17</v>
      </c>
      <c r="C139" t="str">
        <f t="shared" si="20"/>
        <v>U1-NetU1_AJ17</v>
      </c>
      <c r="D139" t="str">
        <f t="shared" si="21"/>
        <v>U1-AJ17</v>
      </c>
      <c r="E139" t="s">
        <v>435</v>
      </c>
      <c r="F139" t="s">
        <v>512</v>
      </c>
      <c r="G139" t="s">
        <v>513</v>
      </c>
      <c r="L139" t="s">
        <v>514</v>
      </c>
      <c r="M139" t="s">
        <v>286</v>
      </c>
      <c r="N139">
        <v>5.6950000000000003</v>
      </c>
      <c r="AB139" t="str">
        <f>B2B!D136</f>
        <v>J2</v>
      </c>
      <c r="AC139" t="str">
        <f>B2B!E136</f>
        <v>34</v>
      </c>
      <c r="AD139" t="str">
        <f t="shared" si="22"/>
        <v>J2-34</v>
      </c>
      <c r="AE139" t="e">
        <f t="shared" si="23"/>
        <v>#N/A</v>
      </c>
      <c r="AF139" t="str">
        <f t="shared" si="24"/>
        <v>--</v>
      </c>
      <c r="AG139" t="e">
        <f t="shared" si="25"/>
        <v>#N/A</v>
      </c>
      <c r="AH139" t="str">
        <f>IF(IFERROR(IF(IF(AF139="--",INDEX(D:D,MATCH(AE139,INDEX(B:B,MATCH(AE139,B:B,)+1):B10653,)+MATCH(AE139,B:B,)))=D139,VLOOKUP(AE139,B:D,3,0),IF(AF139="--",INDEX(D:D,MATCH(AE139,INDEX(B:B,MATCH(AE139,B:B,)+1):B10653,)+MATCH(AE139,B:B,)),"---")),"---")=AD139,"---",IFERROR(IF(IF(AF139="--",INDEX(D:D,MATCH(AE139,INDEX(B:B,MATCH(AE139,B:B,)+1):B10653,)+MATCH(AE139,B:B,)))=AD139,VLOOKUP(AE139,B:D,3,0),IF(AF139="--",INDEX(D:D,MATCH(AE139,INDEX(B:B,MATCH(AE139,B:B,)+1):B10653,)+MATCH(AE139,B:B,)),"---")),"---"))</f>
        <v>---</v>
      </c>
      <c r="AI139" t="str">
        <f t="shared" si="26"/>
        <v>--</v>
      </c>
      <c r="AJ139" t="str">
        <f>IF(COUNTIF(CALC_CONN_TEI0181_REV01!F:F,IF(AH139&lt;&gt;"---",VLOOKUP(AD139,CALC_CONN_TEI0181_REV01!F:M,8,0),IF(IFERROR(IF(AD139=AH139,AI139,AH139),"---")="---","---",IF(COUNTIF(CALC_CONN_TEI0181_REV01!F:F,IFERROR(IF(AD139=AH139,AI139,AH139),"---"))&gt;0,"---",IFERROR(IF(AD139=AH139,AI139,AH139),"---")))))=1,IF(AH139&lt;&gt;"---",VLOOKUP(AD139,CALC_CONN_TEI0181_REV01!F:M,8,0),IF(IFERROR(IF(AD139=AH139,AI139,AH139),"---")="---","---",IF(COUNTIF(CALC_CONN_TEI0181_REV01!F:F,IFERROR(IF(AD139=AH139,AI139,AH139),"---"))&gt;0,"---",IFERROR(IF(AD139=AH139,AI139,AH139),"---")))),"---")</f>
        <v>---</v>
      </c>
      <c r="AK139" t="str">
        <f>IF(COUNTIF(CALC_CONN_TEI0181_REV01!F:F,IF(AH139&lt;&gt;"---",VLOOKUP(AD139,CALC_CONN_TEI0181_REV01!F:M,8,0),IF(IFERROR(IF(AD139=AH139,AI139,AH139),"---")="---","---",IF(COUNTIF(CALC_CONN_TEI0181_REV01!F:F,IFERROR(IF(AD139=AH139,AI139,AH139),"---"))&gt;0,"---",IFERROR(IF(AD139=AH139,AI139,AH139),"---")))))=0,IF(AH139&lt;&gt;"---",VLOOKUP(AD139,CALC_CONN_TEI0181_REV01!F:M,8,0),IF(IFERROR(IF(AD139=AH139,AI139,AH139),"---")="---","---",IF(COUNTIF(CALC_CONN_TEI0181_REV01!F:F,IFERROR(IF(AD139=AH139,AI139,AH139),"---"))&gt;0,"---",IFERROR(IF(AD139=AH139,AI139,AH139),"---")))),"---")</f>
        <v>---</v>
      </c>
    </row>
    <row r="140" spans="1:37" x14ac:dyDescent="0.25">
      <c r="A140" t="str">
        <f t="shared" si="18"/>
        <v>U1-AJ18</v>
      </c>
      <c r="B140" t="str">
        <f t="shared" si="19"/>
        <v>NetU1_AJ18</v>
      </c>
      <c r="C140" t="str">
        <f t="shared" si="20"/>
        <v>U1-NetU1_AJ18</v>
      </c>
      <c r="D140" t="str">
        <f t="shared" si="21"/>
        <v>U1-AJ18</v>
      </c>
      <c r="E140" t="s">
        <v>435</v>
      </c>
      <c r="F140" t="s">
        <v>515</v>
      </c>
      <c r="G140" t="s">
        <v>516</v>
      </c>
      <c r="L140" t="s">
        <v>517</v>
      </c>
      <c r="M140" t="s">
        <v>286</v>
      </c>
      <c r="N140">
        <v>1.9738</v>
      </c>
      <c r="AB140" t="str">
        <f>B2B!D137</f>
        <v>J2</v>
      </c>
      <c r="AC140" t="str">
        <f>B2B!E137</f>
        <v>35</v>
      </c>
      <c r="AD140" t="str">
        <f t="shared" si="22"/>
        <v>J2-35</v>
      </c>
      <c r="AE140" t="e">
        <f t="shared" si="23"/>
        <v>#N/A</v>
      </c>
      <c r="AF140" t="str">
        <f t="shared" si="24"/>
        <v>--</v>
      </c>
      <c r="AG140" t="e">
        <f t="shared" si="25"/>
        <v>#N/A</v>
      </c>
      <c r="AH140" t="str">
        <f>IF(IFERROR(IF(IF(AF140="--",INDEX(D:D,MATCH(AE140,INDEX(B:B,MATCH(AE140,B:B,)+1):B10654,)+MATCH(AE140,B:B,)))=D140,VLOOKUP(AE140,B:D,3,0),IF(AF140="--",INDEX(D:D,MATCH(AE140,INDEX(B:B,MATCH(AE140,B:B,)+1):B10654,)+MATCH(AE140,B:B,)),"---")),"---")=AD140,"---",IFERROR(IF(IF(AF140="--",INDEX(D:D,MATCH(AE140,INDEX(B:B,MATCH(AE140,B:B,)+1):B10654,)+MATCH(AE140,B:B,)))=AD140,VLOOKUP(AE140,B:D,3,0),IF(AF140="--",INDEX(D:D,MATCH(AE140,INDEX(B:B,MATCH(AE140,B:B,)+1):B10654,)+MATCH(AE140,B:B,)),"---")),"---"))</f>
        <v>---</v>
      </c>
      <c r="AI140" t="str">
        <f t="shared" si="26"/>
        <v>--</v>
      </c>
      <c r="AJ140" t="str">
        <f>IF(COUNTIF(CALC_CONN_TEI0181_REV01!F:F,IF(AH140&lt;&gt;"---",VLOOKUP(AD140,CALC_CONN_TEI0181_REV01!F:M,8,0),IF(IFERROR(IF(AD140=AH140,AI140,AH140),"---")="---","---",IF(COUNTIF(CALC_CONN_TEI0181_REV01!F:F,IFERROR(IF(AD140=AH140,AI140,AH140),"---"))&gt;0,"---",IFERROR(IF(AD140=AH140,AI140,AH140),"---")))))=1,IF(AH140&lt;&gt;"---",VLOOKUP(AD140,CALC_CONN_TEI0181_REV01!F:M,8,0),IF(IFERROR(IF(AD140=AH140,AI140,AH140),"---")="---","---",IF(COUNTIF(CALC_CONN_TEI0181_REV01!F:F,IFERROR(IF(AD140=AH140,AI140,AH140),"---"))&gt;0,"---",IFERROR(IF(AD140=AH140,AI140,AH140),"---")))),"---")</f>
        <v>---</v>
      </c>
      <c r="AK140" t="str">
        <f>IF(COUNTIF(CALC_CONN_TEI0181_REV01!F:F,IF(AH140&lt;&gt;"---",VLOOKUP(AD140,CALC_CONN_TEI0181_REV01!F:M,8,0),IF(IFERROR(IF(AD140=AH140,AI140,AH140),"---")="---","---",IF(COUNTIF(CALC_CONN_TEI0181_REV01!F:F,IFERROR(IF(AD140=AH140,AI140,AH140),"---"))&gt;0,"---",IFERROR(IF(AD140=AH140,AI140,AH140),"---")))))=0,IF(AH140&lt;&gt;"---",VLOOKUP(AD140,CALC_CONN_TEI0181_REV01!F:M,8,0),IF(IFERROR(IF(AD140=AH140,AI140,AH140),"---")="---","---",IF(COUNTIF(CALC_CONN_TEI0181_REV01!F:F,IFERROR(IF(AD140=AH140,AI140,AH140),"---"))&gt;0,"---",IFERROR(IF(AD140=AH140,AI140,AH140),"---")))),"---")</f>
        <v>---</v>
      </c>
    </row>
    <row r="141" spans="1:37" x14ac:dyDescent="0.25">
      <c r="A141" t="str">
        <f t="shared" si="18"/>
        <v>U1-AK11</v>
      </c>
      <c r="B141" t="str">
        <f t="shared" si="19"/>
        <v>NetU1_AK11</v>
      </c>
      <c r="C141" t="str">
        <f t="shared" si="20"/>
        <v>U1-NetU1_AK11</v>
      </c>
      <c r="D141" t="str">
        <f t="shared" si="21"/>
        <v>U1-AK11</v>
      </c>
      <c r="E141" t="s">
        <v>435</v>
      </c>
      <c r="F141" t="s">
        <v>518</v>
      </c>
      <c r="G141" t="s">
        <v>519</v>
      </c>
      <c r="L141" t="s">
        <v>520</v>
      </c>
      <c r="M141" t="s">
        <v>286</v>
      </c>
      <c r="N141">
        <v>1.1706000000000001</v>
      </c>
      <c r="AB141" t="str">
        <f>B2B!D138</f>
        <v>J2</v>
      </c>
      <c r="AC141" t="str">
        <f>B2B!E138</f>
        <v>36</v>
      </c>
      <c r="AD141" t="str">
        <f t="shared" si="22"/>
        <v>J2-36</v>
      </c>
      <c r="AE141" t="e">
        <f t="shared" si="23"/>
        <v>#N/A</v>
      </c>
      <c r="AF141" t="str">
        <f t="shared" si="24"/>
        <v>--</v>
      </c>
      <c r="AG141" t="e">
        <f t="shared" si="25"/>
        <v>#N/A</v>
      </c>
      <c r="AH141" t="str">
        <f>IF(IFERROR(IF(IF(AF141="--",INDEX(D:D,MATCH(AE141,INDEX(B:B,MATCH(AE141,B:B,)+1):B10655,)+MATCH(AE141,B:B,)))=D141,VLOOKUP(AE141,B:D,3,0),IF(AF141="--",INDEX(D:D,MATCH(AE141,INDEX(B:B,MATCH(AE141,B:B,)+1):B10655,)+MATCH(AE141,B:B,)),"---")),"---")=AD141,"---",IFERROR(IF(IF(AF141="--",INDEX(D:D,MATCH(AE141,INDEX(B:B,MATCH(AE141,B:B,)+1):B10655,)+MATCH(AE141,B:B,)))=AD141,VLOOKUP(AE141,B:D,3,0),IF(AF141="--",INDEX(D:D,MATCH(AE141,INDEX(B:B,MATCH(AE141,B:B,)+1):B10655,)+MATCH(AE141,B:B,)),"---")),"---"))</f>
        <v>---</v>
      </c>
      <c r="AI141" t="str">
        <f t="shared" si="26"/>
        <v>--</v>
      </c>
      <c r="AJ141" t="str">
        <f>IF(COUNTIF(CALC_CONN_TEI0181_REV01!F:F,IF(AH141&lt;&gt;"---",VLOOKUP(AD141,CALC_CONN_TEI0181_REV01!F:M,8,0),IF(IFERROR(IF(AD141=AH141,AI141,AH141),"---")="---","---",IF(COUNTIF(CALC_CONN_TEI0181_REV01!F:F,IFERROR(IF(AD141=AH141,AI141,AH141),"---"))&gt;0,"---",IFERROR(IF(AD141=AH141,AI141,AH141),"---")))))=1,IF(AH141&lt;&gt;"---",VLOOKUP(AD141,CALC_CONN_TEI0181_REV01!F:M,8,0),IF(IFERROR(IF(AD141=AH141,AI141,AH141),"---")="---","---",IF(COUNTIF(CALC_CONN_TEI0181_REV01!F:F,IFERROR(IF(AD141=AH141,AI141,AH141),"---"))&gt;0,"---",IFERROR(IF(AD141=AH141,AI141,AH141),"---")))),"---")</f>
        <v>---</v>
      </c>
      <c r="AK141" t="str">
        <f>IF(COUNTIF(CALC_CONN_TEI0181_REV01!F:F,IF(AH141&lt;&gt;"---",VLOOKUP(AD141,CALC_CONN_TEI0181_REV01!F:M,8,0),IF(IFERROR(IF(AD141=AH141,AI141,AH141),"---")="---","---",IF(COUNTIF(CALC_CONN_TEI0181_REV01!F:F,IFERROR(IF(AD141=AH141,AI141,AH141),"---"))&gt;0,"---",IFERROR(IF(AD141=AH141,AI141,AH141),"---")))))=0,IF(AH141&lt;&gt;"---",VLOOKUP(AD141,CALC_CONN_TEI0181_REV01!F:M,8,0),IF(IFERROR(IF(AD141=AH141,AI141,AH141),"---")="---","---",IF(COUNTIF(CALC_CONN_TEI0181_REV01!F:F,IFERROR(IF(AD141=AH141,AI141,AH141),"---"))&gt;0,"---",IFERROR(IF(AD141=AH141,AI141,AH141),"---")))),"---")</f>
        <v>---</v>
      </c>
    </row>
    <row r="142" spans="1:37" x14ac:dyDescent="0.25">
      <c r="A142" t="str">
        <f t="shared" si="18"/>
        <v>U1-B15</v>
      </c>
      <c r="B142" t="str">
        <f t="shared" si="19"/>
        <v>NetU1_B15</v>
      </c>
      <c r="C142" t="str">
        <f t="shared" si="20"/>
        <v>U1-NetU1_B15</v>
      </c>
      <c r="D142" t="str">
        <f t="shared" si="21"/>
        <v>U1-B15</v>
      </c>
      <c r="E142" t="s">
        <v>435</v>
      </c>
      <c r="F142" t="s">
        <v>521</v>
      </c>
      <c r="G142" t="s">
        <v>522</v>
      </c>
      <c r="L142" t="s">
        <v>523</v>
      </c>
      <c r="M142" t="s">
        <v>286</v>
      </c>
      <c r="N142">
        <v>1.1915</v>
      </c>
      <c r="AB142" t="str">
        <f>B2B!D139</f>
        <v>J2</v>
      </c>
      <c r="AC142" t="str">
        <f>B2B!E139</f>
        <v>37</v>
      </c>
      <c r="AD142" t="str">
        <f t="shared" si="22"/>
        <v>J2-37</v>
      </c>
      <c r="AE142" t="e">
        <f t="shared" si="23"/>
        <v>#N/A</v>
      </c>
      <c r="AF142" t="str">
        <f t="shared" si="24"/>
        <v>--</v>
      </c>
      <c r="AG142" t="e">
        <f t="shared" si="25"/>
        <v>#N/A</v>
      </c>
      <c r="AH142" t="str">
        <f>IF(IFERROR(IF(IF(AF142="--",INDEX(D:D,MATCH(AE142,INDEX(B:B,MATCH(AE142,B:B,)+1):B10656,)+MATCH(AE142,B:B,)))=D142,VLOOKUP(AE142,B:D,3,0),IF(AF142="--",INDEX(D:D,MATCH(AE142,INDEX(B:B,MATCH(AE142,B:B,)+1):B10656,)+MATCH(AE142,B:B,)),"---")),"---")=AD142,"---",IFERROR(IF(IF(AF142="--",INDEX(D:D,MATCH(AE142,INDEX(B:B,MATCH(AE142,B:B,)+1):B10656,)+MATCH(AE142,B:B,)))=AD142,VLOOKUP(AE142,B:D,3,0),IF(AF142="--",INDEX(D:D,MATCH(AE142,INDEX(B:B,MATCH(AE142,B:B,)+1):B10656,)+MATCH(AE142,B:B,)),"---")),"---"))</f>
        <v>---</v>
      </c>
      <c r="AI142" t="str">
        <f t="shared" si="26"/>
        <v>--</v>
      </c>
      <c r="AJ142" t="str">
        <f>IF(COUNTIF(CALC_CONN_TEI0181_REV01!F:F,IF(AH142&lt;&gt;"---",VLOOKUP(AD142,CALC_CONN_TEI0181_REV01!F:M,8,0),IF(IFERROR(IF(AD142=AH142,AI142,AH142),"---")="---","---",IF(COUNTIF(CALC_CONN_TEI0181_REV01!F:F,IFERROR(IF(AD142=AH142,AI142,AH142),"---"))&gt;0,"---",IFERROR(IF(AD142=AH142,AI142,AH142),"---")))))=1,IF(AH142&lt;&gt;"---",VLOOKUP(AD142,CALC_CONN_TEI0181_REV01!F:M,8,0),IF(IFERROR(IF(AD142=AH142,AI142,AH142),"---")="---","---",IF(COUNTIF(CALC_CONN_TEI0181_REV01!F:F,IFERROR(IF(AD142=AH142,AI142,AH142),"---"))&gt;0,"---",IFERROR(IF(AD142=AH142,AI142,AH142),"---")))),"---")</f>
        <v>---</v>
      </c>
      <c r="AK142" t="str">
        <f>IF(COUNTIF(CALC_CONN_TEI0181_REV01!F:F,IF(AH142&lt;&gt;"---",VLOOKUP(AD142,CALC_CONN_TEI0181_REV01!F:M,8,0),IF(IFERROR(IF(AD142=AH142,AI142,AH142),"---")="---","---",IF(COUNTIF(CALC_CONN_TEI0181_REV01!F:F,IFERROR(IF(AD142=AH142,AI142,AH142),"---"))&gt;0,"---",IFERROR(IF(AD142=AH142,AI142,AH142),"---")))))=0,IF(AH142&lt;&gt;"---",VLOOKUP(AD142,CALC_CONN_TEI0181_REV01!F:M,8,0),IF(IFERROR(IF(AD142=AH142,AI142,AH142),"---")="---","---",IF(COUNTIF(CALC_CONN_TEI0181_REV01!F:F,IFERROR(IF(AD142=AH142,AI142,AH142),"---"))&gt;0,"---",IFERROR(IF(AD142=AH142,AI142,AH142),"---")))),"---")</f>
        <v>---</v>
      </c>
    </row>
    <row r="143" spans="1:37" x14ac:dyDescent="0.25">
      <c r="A143" t="str">
        <f t="shared" si="18"/>
        <v>U1-D29</v>
      </c>
      <c r="B143" t="str">
        <f t="shared" si="19"/>
        <v>GND</v>
      </c>
      <c r="C143" t="str">
        <f t="shared" si="20"/>
        <v>U1-GND</v>
      </c>
      <c r="D143" t="str">
        <f t="shared" si="21"/>
        <v>U1-D29</v>
      </c>
      <c r="E143" t="s">
        <v>435</v>
      </c>
      <c r="F143" t="s">
        <v>524</v>
      </c>
      <c r="G143" t="s">
        <v>325</v>
      </c>
      <c r="L143" t="s">
        <v>525</v>
      </c>
      <c r="M143" t="s">
        <v>286</v>
      </c>
      <c r="N143">
        <v>7.7384000000000004</v>
      </c>
      <c r="AB143" t="str">
        <f>B2B!D140</f>
        <v>J2</v>
      </c>
      <c r="AC143" t="str">
        <f>B2B!E140</f>
        <v>38</v>
      </c>
      <c r="AD143" t="str">
        <f t="shared" si="22"/>
        <v>J2-38</v>
      </c>
      <c r="AE143" t="e">
        <f t="shared" si="23"/>
        <v>#N/A</v>
      </c>
      <c r="AF143" t="str">
        <f t="shared" si="24"/>
        <v>--</v>
      </c>
      <c r="AG143" t="e">
        <f t="shared" si="25"/>
        <v>#N/A</v>
      </c>
      <c r="AH143" t="str">
        <f>IF(IFERROR(IF(IF(AF143="--",INDEX(D:D,MATCH(AE143,INDEX(B:B,MATCH(AE143,B:B,)+1):B10657,)+MATCH(AE143,B:B,)))=D143,VLOOKUP(AE143,B:D,3,0),IF(AF143="--",INDEX(D:D,MATCH(AE143,INDEX(B:B,MATCH(AE143,B:B,)+1):B10657,)+MATCH(AE143,B:B,)),"---")),"---")=AD143,"---",IFERROR(IF(IF(AF143="--",INDEX(D:D,MATCH(AE143,INDEX(B:B,MATCH(AE143,B:B,)+1):B10657,)+MATCH(AE143,B:B,)))=AD143,VLOOKUP(AE143,B:D,3,0),IF(AF143="--",INDEX(D:D,MATCH(AE143,INDEX(B:B,MATCH(AE143,B:B,)+1):B10657,)+MATCH(AE143,B:B,)),"---")),"---"))</f>
        <v>---</v>
      </c>
      <c r="AI143" t="str">
        <f t="shared" si="26"/>
        <v>--</v>
      </c>
      <c r="AJ143" t="str">
        <f>IF(COUNTIF(CALC_CONN_TEI0181_REV01!F:F,IF(AH143&lt;&gt;"---",VLOOKUP(AD143,CALC_CONN_TEI0181_REV01!F:M,8,0),IF(IFERROR(IF(AD143=AH143,AI143,AH143),"---")="---","---",IF(COUNTIF(CALC_CONN_TEI0181_REV01!F:F,IFERROR(IF(AD143=AH143,AI143,AH143),"---"))&gt;0,"---",IFERROR(IF(AD143=AH143,AI143,AH143),"---")))))=1,IF(AH143&lt;&gt;"---",VLOOKUP(AD143,CALC_CONN_TEI0181_REV01!F:M,8,0),IF(IFERROR(IF(AD143=AH143,AI143,AH143),"---")="---","---",IF(COUNTIF(CALC_CONN_TEI0181_REV01!F:F,IFERROR(IF(AD143=AH143,AI143,AH143),"---"))&gt;0,"---",IFERROR(IF(AD143=AH143,AI143,AH143),"---")))),"---")</f>
        <v>---</v>
      </c>
      <c r="AK143" t="str">
        <f>IF(COUNTIF(CALC_CONN_TEI0181_REV01!F:F,IF(AH143&lt;&gt;"---",VLOOKUP(AD143,CALC_CONN_TEI0181_REV01!F:M,8,0),IF(IFERROR(IF(AD143=AH143,AI143,AH143),"---")="---","---",IF(COUNTIF(CALC_CONN_TEI0181_REV01!F:F,IFERROR(IF(AD143=AH143,AI143,AH143),"---"))&gt;0,"---",IFERROR(IF(AD143=AH143,AI143,AH143),"---")))))=0,IF(AH143&lt;&gt;"---",VLOOKUP(AD143,CALC_CONN_TEI0181_REV01!F:M,8,0),IF(IFERROR(IF(AD143=AH143,AI143,AH143),"---")="---","---",IF(COUNTIF(CALC_CONN_TEI0181_REV01!F:F,IFERROR(IF(AD143=AH143,AI143,AH143),"---"))&gt;0,"---",IFERROR(IF(AD143=AH143,AI143,AH143),"---")))),"---")</f>
        <v>---</v>
      </c>
    </row>
    <row r="144" spans="1:37" x14ac:dyDescent="0.25">
      <c r="A144" t="str">
        <f t="shared" si="18"/>
        <v>U1-D30</v>
      </c>
      <c r="B144" t="str">
        <f t="shared" si="19"/>
        <v>GND</v>
      </c>
      <c r="C144" t="str">
        <f t="shared" si="20"/>
        <v>U1-GND</v>
      </c>
      <c r="D144" t="str">
        <f t="shared" si="21"/>
        <v>U1-D30</v>
      </c>
      <c r="E144" t="s">
        <v>435</v>
      </c>
      <c r="F144" t="s">
        <v>526</v>
      </c>
      <c r="G144" t="s">
        <v>325</v>
      </c>
      <c r="L144" t="s">
        <v>527</v>
      </c>
      <c r="M144" t="s">
        <v>286</v>
      </c>
      <c r="N144">
        <v>1.1604000000000001</v>
      </c>
      <c r="AB144" t="str">
        <f>B2B!D141</f>
        <v>J2</v>
      </c>
      <c r="AC144" t="str">
        <f>B2B!E141</f>
        <v>39</v>
      </c>
      <c r="AD144" t="str">
        <f t="shared" si="22"/>
        <v>J2-39</v>
      </c>
      <c r="AE144" t="e">
        <f t="shared" si="23"/>
        <v>#N/A</v>
      </c>
      <c r="AF144" t="str">
        <f t="shared" si="24"/>
        <v>--</v>
      </c>
      <c r="AG144" t="e">
        <f t="shared" si="25"/>
        <v>#N/A</v>
      </c>
      <c r="AH144" t="str">
        <f>IF(IFERROR(IF(IF(AF144="--",INDEX(D:D,MATCH(AE144,INDEX(B:B,MATCH(AE144,B:B,)+1):B10658,)+MATCH(AE144,B:B,)))=D144,VLOOKUP(AE144,B:D,3,0),IF(AF144="--",INDEX(D:D,MATCH(AE144,INDEX(B:B,MATCH(AE144,B:B,)+1):B10658,)+MATCH(AE144,B:B,)),"---")),"---")=AD144,"---",IFERROR(IF(IF(AF144="--",INDEX(D:D,MATCH(AE144,INDEX(B:B,MATCH(AE144,B:B,)+1):B10658,)+MATCH(AE144,B:B,)))=AD144,VLOOKUP(AE144,B:D,3,0),IF(AF144="--",INDEX(D:D,MATCH(AE144,INDEX(B:B,MATCH(AE144,B:B,)+1):B10658,)+MATCH(AE144,B:B,)),"---")),"---"))</f>
        <v>---</v>
      </c>
      <c r="AI144" t="str">
        <f t="shared" si="26"/>
        <v>--</v>
      </c>
      <c r="AJ144" t="str">
        <f>IF(COUNTIF(CALC_CONN_TEI0181_REV01!F:F,IF(AH144&lt;&gt;"---",VLOOKUP(AD144,CALC_CONN_TEI0181_REV01!F:M,8,0),IF(IFERROR(IF(AD144=AH144,AI144,AH144),"---")="---","---",IF(COUNTIF(CALC_CONN_TEI0181_REV01!F:F,IFERROR(IF(AD144=AH144,AI144,AH144),"---"))&gt;0,"---",IFERROR(IF(AD144=AH144,AI144,AH144),"---")))))=1,IF(AH144&lt;&gt;"---",VLOOKUP(AD144,CALC_CONN_TEI0181_REV01!F:M,8,0),IF(IFERROR(IF(AD144=AH144,AI144,AH144),"---")="---","---",IF(COUNTIF(CALC_CONN_TEI0181_REV01!F:F,IFERROR(IF(AD144=AH144,AI144,AH144),"---"))&gt;0,"---",IFERROR(IF(AD144=AH144,AI144,AH144),"---")))),"---")</f>
        <v>---</v>
      </c>
      <c r="AK144" t="str">
        <f>IF(COUNTIF(CALC_CONN_TEI0181_REV01!F:F,IF(AH144&lt;&gt;"---",VLOOKUP(AD144,CALC_CONN_TEI0181_REV01!F:M,8,0),IF(IFERROR(IF(AD144=AH144,AI144,AH144),"---")="---","---",IF(COUNTIF(CALC_CONN_TEI0181_REV01!F:F,IFERROR(IF(AD144=AH144,AI144,AH144),"---"))&gt;0,"---",IFERROR(IF(AD144=AH144,AI144,AH144),"---")))))=0,IF(AH144&lt;&gt;"---",VLOOKUP(AD144,CALC_CONN_TEI0181_REV01!F:M,8,0),IF(IFERROR(IF(AD144=AH144,AI144,AH144),"---")="---","---",IF(COUNTIF(CALC_CONN_TEI0181_REV01!F:F,IFERROR(IF(AD144=AH144,AI144,AH144),"---"))&gt;0,"---",IFERROR(IF(AD144=AH144,AI144,AH144),"---")))),"---")</f>
        <v>---</v>
      </c>
    </row>
    <row r="145" spans="1:37" x14ac:dyDescent="0.25">
      <c r="A145" t="str">
        <f t="shared" si="18"/>
        <v>U1-E24</v>
      </c>
      <c r="B145" t="str">
        <f t="shared" si="19"/>
        <v>NetU1_E24</v>
      </c>
      <c r="C145" t="str">
        <f t="shared" si="20"/>
        <v>U1-NetU1_E24</v>
      </c>
      <c r="D145" t="str">
        <f t="shared" si="21"/>
        <v>U1-E24</v>
      </c>
      <c r="E145" t="s">
        <v>435</v>
      </c>
      <c r="F145" t="s">
        <v>528</v>
      </c>
      <c r="G145" t="s">
        <v>529</v>
      </c>
      <c r="L145" t="s">
        <v>530</v>
      </c>
      <c r="M145" t="s">
        <v>286</v>
      </c>
      <c r="N145">
        <v>1.1255999999999999</v>
      </c>
      <c r="AB145" t="str">
        <f>B2B!D142</f>
        <v>J2</v>
      </c>
      <c r="AC145" t="str">
        <f>B2B!E142</f>
        <v>40</v>
      </c>
      <c r="AD145" t="str">
        <f t="shared" si="22"/>
        <v>J2-40</v>
      </c>
      <c r="AE145" t="e">
        <f t="shared" si="23"/>
        <v>#N/A</v>
      </c>
      <c r="AF145" t="str">
        <f t="shared" si="24"/>
        <v>--</v>
      </c>
      <c r="AG145" t="e">
        <f t="shared" si="25"/>
        <v>#N/A</v>
      </c>
      <c r="AH145" t="str">
        <f>IF(IFERROR(IF(IF(AF145="--",INDEX(D:D,MATCH(AE145,INDEX(B:B,MATCH(AE145,B:B,)+1):B10659,)+MATCH(AE145,B:B,)))=D145,VLOOKUP(AE145,B:D,3,0),IF(AF145="--",INDEX(D:D,MATCH(AE145,INDEX(B:B,MATCH(AE145,B:B,)+1):B10659,)+MATCH(AE145,B:B,)),"---")),"---")=AD145,"---",IFERROR(IF(IF(AF145="--",INDEX(D:D,MATCH(AE145,INDEX(B:B,MATCH(AE145,B:B,)+1):B10659,)+MATCH(AE145,B:B,)))=AD145,VLOOKUP(AE145,B:D,3,0),IF(AF145="--",INDEX(D:D,MATCH(AE145,INDEX(B:B,MATCH(AE145,B:B,)+1):B10659,)+MATCH(AE145,B:B,)),"---")),"---"))</f>
        <v>---</v>
      </c>
      <c r="AI145" t="str">
        <f t="shared" si="26"/>
        <v>--</v>
      </c>
      <c r="AJ145" t="str">
        <f>IF(COUNTIF(CALC_CONN_TEI0181_REV01!F:F,IF(AH145&lt;&gt;"---",VLOOKUP(AD145,CALC_CONN_TEI0181_REV01!F:M,8,0),IF(IFERROR(IF(AD145=AH145,AI145,AH145),"---")="---","---",IF(COUNTIF(CALC_CONN_TEI0181_REV01!F:F,IFERROR(IF(AD145=AH145,AI145,AH145),"---"))&gt;0,"---",IFERROR(IF(AD145=AH145,AI145,AH145),"---")))))=1,IF(AH145&lt;&gt;"---",VLOOKUP(AD145,CALC_CONN_TEI0181_REV01!F:M,8,0),IF(IFERROR(IF(AD145=AH145,AI145,AH145),"---")="---","---",IF(COUNTIF(CALC_CONN_TEI0181_REV01!F:F,IFERROR(IF(AD145=AH145,AI145,AH145),"---"))&gt;0,"---",IFERROR(IF(AD145=AH145,AI145,AH145),"---")))),"---")</f>
        <v>---</v>
      </c>
      <c r="AK145" t="str">
        <f>IF(COUNTIF(CALC_CONN_TEI0181_REV01!F:F,IF(AH145&lt;&gt;"---",VLOOKUP(AD145,CALC_CONN_TEI0181_REV01!F:M,8,0),IF(IFERROR(IF(AD145=AH145,AI145,AH145),"---")="---","---",IF(COUNTIF(CALC_CONN_TEI0181_REV01!F:F,IFERROR(IF(AD145=AH145,AI145,AH145),"---"))&gt;0,"---",IFERROR(IF(AD145=AH145,AI145,AH145),"---")))))=0,IF(AH145&lt;&gt;"---",VLOOKUP(AD145,CALC_CONN_TEI0181_REV01!F:M,8,0),IF(IFERROR(IF(AD145=AH145,AI145,AH145),"---")="---","---",IF(COUNTIF(CALC_CONN_TEI0181_REV01!F:F,IFERROR(IF(AD145=AH145,AI145,AH145),"---"))&gt;0,"---",IFERROR(IF(AD145=AH145,AI145,AH145),"---")))),"---")</f>
        <v>---</v>
      </c>
    </row>
    <row r="146" spans="1:37" x14ac:dyDescent="0.25">
      <c r="A146" t="str">
        <f t="shared" si="18"/>
        <v>U1-E25</v>
      </c>
      <c r="B146" t="str">
        <f t="shared" si="19"/>
        <v>NetU1_E25</v>
      </c>
      <c r="C146" t="str">
        <f t="shared" si="20"/>
        <v>U1-NetU1_E25</v>
      </c>
      <c r="D146" t="str">
        <f t="shared" si="21"/>
        <v>U1-E25</v>
      </c>
      <c r="E146" t="s">
        <v>435</v>
      </c>
      <c r="F146" t="s">
        <v>531</v>
      </c>
      <c r="G146" t="s">
        <v>532</v>
      </c>
      <c r="L146" t="s">
        <v>533</v>
      </c>
      <c r="M146" t="s">
        <v>286</v>
      </c>
      <c r="N146">
        <v>1.98</v>
      </c>
      <c r="AB146" t="str">
        <f>B2B!D143</f>
        <v>J2</v>
      </c>
      <c r="AC146" t="str">
        <f>B2B!E143</f>
        <v>41</v>
      </c>
      <c r="AD146" t="str">
        <f t="shared" si="22"/>
        <v>J2-41</v>
      </c>
      <c r="AE146" t="e">
        <f t="shared" si="23"/>
        <v>#N/A</v>
      </c>
      <c r="AF146" t="str">
        <f t="shared" si="24"/>
        <v>--</v>
      </c>
      <c r="AG146" t="e">
        <f t="shared" si="25"/>
        <v>#N/A</v>
      </c>
      <c r="AH146" t="str">
        <f>IF(IFERROR(IF(IF(AF146="--",INDEX(D:D,MATCH(AE146,INDEX(B:B,MATCH(AE146,B:B,)+1):B10660,)+MATCH(AE146,B:B,)))=D146,VLOOKUP(AE146,B:D,3,0),IF(AF146="--",INDEX(D:D,MATCH(AE146,INDEX(B:B,MATCH(AE146,B:B,)+1):B10660,)+MATCH(AE146,B:B,)),"---")),"---")=AD146,"---",IFERROR(IF(IF(AF146="--",INDEX(D:D,MATCH(AE146,INDEX(B:B,MATCH(AE146,B:B,)+1):B10660,)+MATCH(AE146,B:B,)))=AD146,VLOOKUP(AE146,B:D,3,0),IF(AF146="--",INDEX(D:D,MATCH(AE146,INDEX(B:B,MATCH(AE146,B:B,)+1):B10660,)+MATCH(AE146,B:B,)),"---")),"---"))</f>
        <v>---</v>
      </c>
      <c r="AI146" t="str">
        <f t="shared" si="26"/>
        <v>--</v>
      </c>
      <c r="AJ146" t="str">
        <f>IF(COUNTIF(CALC_CONN_TEI0181_REV01!F:F,IF(AH146&lt;&gt;"---",VLOOKUP(AD146,CALC_CONN_TEI0181_REV01!F:M,8,0),IF(IFERROR(IF(AD146=AH146,AI146,AH146),"---")="---","---",IF(COUNTIF(CALC_CONN_TEI0181_REV01!F:F,IFERROR(IF(AD146=AH146,AI146,AH146),"---"))&gt;0,"---",IFERROR(IF(AD146=AH146,AI146,AH146),"---")))))=1,IF(AH146&lt;&gt;"---",VLOOKUP(AD146,CALC_CONN_TEI0181_REV01!F:M,8,0),IF(IFERROR(IF(AD146=AH146,AI146,AH146),"---")="---","---",IF(COUNTIF(CALC_CONN_TEI0181_REV01!F:F,IFERROR(IF(AD146=AH146,AI146,AH146),"---"))&gt;0,"---",IFERROR(IF(AD146=AH146,AI146,AH146),"---")))),"---")</f>
        <v>---</v>
      </c>
      <c r="AK146" t="str">
        <f>IF(COUNTIF(CALC_CONN_TEI0181_REV01!F:F,IF(AH146&lt;&gt;"---",VLOOKUP(AD146,CALC_CONN_TEI0181_REV01!F:M,8,0),IF(IFERROR(IF(AD146=AH146,AI146,AH146),"---")="---","---",IF(COUNTIF(CALC_CONN_TEI0181_REV01!F:F,IFERROR(IF(AD146=AH146,AI146,AH146),"---"))&gt;0,"---",IFERROR(IF(AD146=AH146,AI146,AH146),"---")))))=0,IF(AH146&lt;&gt;"---",VLOOKUP(AD146,CALC_CONN_TEI0181_REV01!F:M,8,0),IF(IFERROR(IF(AD146=AH146,AI146,AH146),"---")="---","---",IF(COUNTIF(CALC_CONN_TEI0181_REV01!F:F,IFERROR(IF(AD146=AH146,AI146,AH146),"---"))&gt;0,"---",IFERROR(IF(AD146=AH146,AI146,AH146),"---")))),"---")</f>
        <v>---</v>
      </c>
    </row>
    <row r="147" spans="1:37" x14ac:dyDescent="0.25">
      <c r="A147" t="str">
        <f t="shared" si="18"/>
        <v>U1-F9</v>
      </c>
      <c r="B147" t="str">
        <f t="shared" si="19"/>
        <v>NetU1_F9</v>
      </c>
      <c r="C147" t="str">
        <f t="shared" si="20"/>
        <v>U1-NetU1_F9</v>
      </c>
      <c r="D147" t="str">
        <f t="shared" si="21"/>
        <v>U1-F9</v>
      </c>
      <c r="E147" t="s">
        <v>435</v>
      </c>
      <c r="F147" t="s">
        <v>534</v>
      </c>
      <c r="G147" t="s">
        <v>535</v>
      </c>
      <c r="L147" t="s">
        <v>536</v>
      </c>
      <c r="M147" t="s">
        <v>286</v>
      </c>
      <c r="N147">
        <v>1.7866</v>
      </c>
      <c r="AB147" t="str">
        <f>B2B!D144</f>
        <v>J2</v>
      </c>
      <c r="AC147" t="str">
        <f>B2B!E144</f>
        <v>42</v>
      </c>
      <c r="AD147" t="str">
        <f t="shared" si="22"/>
        <v>J2-42</v>
      </c>
      <c r="AE147" t="e">
        <f t="shared" si="23"/>
        <v>#N/A</v>
      </c>
      <c r="AF147" t="str">
        <f t="shared" si="24"/>
        <v>--</v>
      </c>
      <c r="AG147" t="e">
        <f t="shared" si="25"/>
        <v>#N/A</v>
      </c>
      <c r="AH147" t="str">
        <f>IF(IFERROR(IF(IF(AF147="--",INDEX(D:D,MATCH(AE147,INDEX(B:B,MATCH(AE147,B:B,)+1):B10661,)+MATCH(AE147,B:B,)))=D147,VLOOKUP(AE147,B:D,3,0),IF(AF147="--",INDEX(D:D,MATCH(AE147,INDEX(B:B,MATCH(AE147,B:B,)+1):B10661,)+MATCH(AE147,B:B,)),"---")),"---")=AD147,"---",IFERROR(IF(IF(AF147="--",INDEX(D:D,MATCH(AE147,INDEX(B:B,MATCH(AE147,B:B,)+1):B10661,)+MATCH(AE147,B:B,)))=AD147,VLOOKUP(AE147,B:D,3,0),IF(AF147="--",INDEX(D:D,MATCH(AE147,INDEX(B:B,MATCH(AE147,B:B,)+1):B10661,)+MATCH(AE147,B:B,)),"---")),"---"))</f>
        <v>---</v>
      </c>
      <c r="AI147" t="str">
        <f t="shared" si="26"/>
        <v>--</v>
      </c>
      <c r="AJ147" t="str">
        <f>IF(COUNTIF(CALC_CONN_TEI0181_REV01!F:F,IF(AH147&lt;&gt;"---",VLOOKUP(AD147,CALC_CONN_TEI0181_REV01!F:M,8,0),IF(IFERROR(IF(AD147=AH147,AI147,AH147),"---")="---","---",IF(COUNTIF(CALC_CONN_TEI0181_REV01!F:F,IFERROR(IF(AD147=AH147,AI147,AH147),"---"))&gt;0,"---",IFERROR(IF(AD147=AH147,AI147,AH147),"---")))))=1,IF(AH147&lt;&gt;"---",VLOOKUP(AD147,CALC_CONN_TEI0181_REV01!F:M,8,0),IF(IFERROR(IF(AD147=AH147,AI147,AH147),"---")="---","---",IF(COUNTIF(CALC_CONN_TEI0181_REV01!F:F,IFERROR(IF(AD147=AH147,AI147,AH147),"---"))&gt;0,"---",IFERROR(IF(AD147=AH147,AI147,AH147),"---")))),"---")</f>
        <v>---</v>
      </c>
      <c r="AK147" t="str">
        <f>IF(COUNTIF(CALC_CONN_TEI0181_REV01!F:F,IF(AH147&lt;&gt;"---",VLOOKUP(AD147,CALC_CONN_TEI0181_REV01!F:M,8,0),IF(IFERROR(IF(AD147=AH147,AI147,AH147),"---")="---","---",IF(COUNTIF(CALC_CONN_TEI0181_REV01!F:F,IFERROR(IF(AD147=AH147,AI147,AH147),"---"))&gt;0,"---",IFERROR(IF(AD147=AH147,AI147,AH147),"---")))))=0,IF(AH147&lt;&gt;"---",VLOOKUP(AD147,CALC_CONN_TEI0181_REV01!F:M,8,0),IF(IFERROR(IF(AD147=AH147,AI147,AH147),"---")="---","---",IF(COUNTIF(CALC_CONN_TEI0181_REV01!F:F,IFERROR(IF(AD147=AH147,AI147,AH147),"---"))&gt;0,"---",IFERROR(IF(AD147=AH147,AI147,AH147),"---")))),"---")</f>
        <v>---</v>
      </c>
    </row>
    <row r="148" spans="1:37" x14ac:dyDescent="0.25">
      <c r="A148" t="str">
        <f t="shared" si="18"/>
        <v>U1-F15</v>
      </c>
      <c r="B148" t="str">
        <f t="shared" si="19"/>
        <v>FPGA_VCC</v>
      </c>
      <c r="C148" t="str">
        <f t="shared" si="20"/>
        <v>U1-FPGA_VCC</v>
      </c>
      <c r="D148" t="str">
        <f t="shared" si="21"/>
        <v>U1-F15</v>
      </c>
      <c r="E148" t="s">
        <v>435</v>
      </c>
      <c r="F148" t="s">
        <v>537</v>
      </c>
      <c r="G148" t="s">
        <v>385</v>
      </c>
      <c r="L148" t="s">
        <v>538</v>
      </c>
      <c r="M148" t="s">
        <v>286</v>
      </c>
      <c r="N148">
        <v>1.98</v>
      </c>
      <c r="AB148" t="str">
        <f>B2B!D145</f>
        <v>J2</v>
      </c>
      <c r="AC148" t="str">
        <f>B2B!E145</f>
        <v>43</v>
      </c>
      <c r="AD148" t="str">
        <f t="shared" si="22"/>
        <v>J2-43</v>
      </c>
      <c r="AE148" t="e">
        <f t="shared" si="23"/>
        <v>#N/A</v>
      </c>
      <c r="AF148" t="str">
        <f t="shared" si="24"/>
        <v>--</v>
      </c>
      <c r="AG148" t="e">
        <f t="shared" si="25"/>
        <v>#N/A</v>
      </c>
      <c r="AH148" t="str">
        <f>IF(IFERROR(IF(IF(AF148="--",INDEX(D:D,MATCH(AE148,INDEX(B:B,MATCH(AE148,B:B,)+1):B10662,)+MATCH(AE148,B:B,)))=D148,VLOOKUP(AE148,B:D,3,0),IF(AF148="--",INDEX(D:D,MATCH(AE148,INDEX(B:B,MATCH(AE148,B:B,)+1):B10662,)+MATCH(AE148,B:B,)),"---")),"---")=AD148,"---",IFERROR(IF(IF(AF148="--",INDEX(D:D,MATCH(AE148,INDEX(B:B,MATCH(AE148,B:B,)+1):B10662,)+MATCH(AE148,B:B,)))=AD148,VLOOKUP(AE148,B:D,3,0),IF(AF148="--",INDEX(D:D,MATCH(AE148,INDEX(B:B,MATCH(AE148,B:B,)+1):B10662,)+MATCH(AE148,B:B,)),"---")),"---"))</f>
        <v>---</v>
      </c>
      <c r="AI148" t="str">
        <f t="shared" si="26"/>
        <v>--</v>
      </c>
      <c r="AJ148" t="str">
        <f>IF(COUNTIF(CALC_CONN_TEI0181_REV01!F:F,IF(AH148&lt;&gt;"---",VLOOKUP(AD148,CALC_CONN_TEI0181_REV01!F:M,8,0),IF(IFERROR(IF(AD148=AH148,AI148,AH148),"---")="---","---",IF(COUNTIF(CALC_CONN_TEI0181_REV01!F:F,IFERROR(IF(AD148=AH148,AI148,AH148),"---"))&gt;0,"---",IFERROR(IF(AD148=AH148,AI148,AH148),"---")))))=1,IF(AH148&lt;&gt;"---",VLOOKUP(AD148,CALC_CONN_TEI0181_REV01!F:M,8,0),IF(IFERROR(IF(AD148=AH148,AI148,AH148),"---")="---","---",IF(COUNTIF(CALC_CONN_TEI0181_REV01!F:F,IFERROR(IF(AD148=AH148,AI148,AH148),"---"))&gt;0,"---",IFERROR(IF(AD148=AH148,AI148,AH148),"---")))),"---")</f>
        <v>---</v>
      </c>
      <c r="AK148" t="str">
        <f>IF(COUNTIF(CALC_CONN_TEI0181_REV01!F:F,IF(AH148&lt;&gt;"---",VLOOKUP(AD148,CALC_CONN_TEI0181_REV01!F:M,8,0),IF(IFERROR(IF(AD148=AH148,AI148,AH148),"---")="---","---",IF(COUNTIF(CALC_CONN_TEI0181_REV01!F:F,IFERROR(IF(AD148=AH148,AI148,AH148),"---"))&gt;0,"---",IFERROR(IF(AD148=AH148,AI148,AH148),"---")))))=0,IF(AH148&lt;&gt;"---",VLOOKUP(AD148,CALC_CONN_TEI0181_REV01!F:M,8,0),IF(IFERROR(IF(AD148=AH148,AI148,AH148),"---")="---","---",IF(COUNTIF(CALC_CONN_TEI0181_REV01!F:F,IFERROR(IF(AD148=AH148,AI148,AH148),"---"))&gt;0,"---",IFERROR(IF(AD148=AH148,AI148,AH148),"---")))),"---")</f>
        <v>---</v>
      </c>
    </row>
    <row r="149" spans="1:37" x14ac:dyDescent="0.25">
      <c r="A149" t="str">
        <f t="shared" si="18"/>
        <v>U1-F17</v>
      </c>
      <c r="B149" t="str">
        <f t="shared" si="19"/>
        <v>FPGA_VCC</v>
      </c>
      <c r="C149" t="str">
        <f t="shared" si="20"/>
        <v>U1-FPGA_VCC</v>
      </c>
      <c r="D149" t="str">
        <f t="shared" si="21"/>
        <v>U1-F17</v>
      </c>
      <c r="E149" t="s">
        <v>435</v>
      </c>
      <c r="F149" t="s">
        <v>539</v>
      </c>
      <c r="G149" t="s">
        <v>385</v>
      </c>
      <c r="L149" t="s">
        <v>540</v>
      </c>
      <c r="M149" t="s">
        <v>286</v>
      </c>
      <c r="N149">
        <v>4.407</v>
      </c>
      <c r="AB149" t="str">
        <f>B2B!D146</f>
        <v>J2</v>
      </c>
      <c r="AC149" t="str">
        <f>B2B!E146</f>
        <v>44</v>
      </c>
      <c r="AD149" t="str">
        <f t="shared" si="22"/>
        <v>J2-44</v>
      </c>
      <c r="AE149" t="e">
        <f t="shared" si="23"/>
        <v>#N/A</v>
      </c>
      <c r="AF149" t="str">
        <f t="shared" si="24"/>
        <v>--</v>
      </c>
      <c r="AG149" t="e">
        <f t="shared" si="25"/>
        <v>#N/A</v>
      </c>
      <c r="AH149" t="str">
        <f>IF(IFERROR(IF(IF(AF149="--",INDEX(D:D,MATCH(AE149,INDEX(B:B,MATCH(AE149,B:B,)+1):B10663,)+MATCH(AE149,B:B,)))=D149,VLOOKUP(AE149,B:D,3,0),IF(AF149="--",INDEX(D:D,MATCH(AE149,INDEX(B:B,MATCH(AE149,B:B,)+1):B10663,)+MATCH(AE149,B:B,)),"---")),"---")=AD149,"---",IFERROR(IF(IF(AF149="--",INDEX(D:D,MATCH(AE149,INDEX(B:B,MATCH(AE149,B:B,)+1):B10663,)+MATCH(AE149,B:B,)))=AD149,VLOOKUP(AE149,B:D,3,0),IF(AF149="--",INDEX(D:D,MATCH(AE149,INDEX(B:B,MATCH(AE149,B:B,)+1):B10663,)+MATCH(AE149,B:B,)),"---")),"---"))</f>
        <v>---</v>
      </c>
      <c r="AI149" t="str">
        <f t="shared" si="26"/>
        <v>--</v>
      </c>
      <c r="AJ149" t="str">
        <f>IF(COUNTIF(CALC_CONN_TEI0181_REV01!F:F,IF(AH149&lt;&gt;"---",VLOOKUP(AD149,CALC_CONN_TEI0181_REV01!F:M,8,0),IF(IFERROR(IF(AD149=AH149,AI149,AH149),"---")="---","---",IF(COUNTIF(CALC_CONN_TEI0181_REV01!F:F,IFERROR(IF(AD149=AH149,AI149,AH149),"---"))&gt;0,"---",IFERROR(IF(AD149=AH149,AI149,AH149),"---")))))=1,IF(AH149&lt;&gt;"---",VLOOKUP(AD149,CALC_CONN_TEI0181_REV01!F:M,8,0),IF(IFERROR(IF(AD149=AH149,AI149,AH149),"---")="---","---",IF(COUNTIF(CALC_CONN_TEI0181_REV01!F:F,IFERROR(IF(AD149=AH149,AI149,AH149),"---"))&gt;0,"---",IFERROR(IF(AD149=AH149,AI149,AH149),"---")))),"---")</f>
        <v>---</v>
      </c>
      <c r="AK149" t="str">
        <f>IF(COUNTIF(CALC_CONN_TEI0181_REV01!F:F,IF(AH149&lt;&gt;"---",VLOOKUP(AD149,CALC_CONN_TEI0181_REV01!F:M,8,0),IF(IFERROR(IF(AD149=AH149,AI149,AH149),"---")="---","---",IF(COUNTIF(CALC_CONN_TEI0181_REV01!F:F,IFERROR(IF(AD149=AH149,AI149,AH149),"---"))&gt;0,"---",IFERROR(IF(AD149=AH149,AI149,AH149),"---")))))=0,IF(AH149&lt;&gt;"---",VLOOKUP(AD149,CALC_CONN_TEI0181_REV01!F:M,8,0),IF(IFERROR(IF(AD149=AH149,AI149,AH149),"---")="---","---",IF(COUNTIF(CALC_CONN_TEI0181_REV01!F:F,IFERROR(IF(AD149=AH149,AI149,AH149),"---"))&gt;0,"---",IFERROR(IF(AD149=AH149,AI149,AH149),"---")))),"---")</f>
        <v>---</v>
      </c>
    </row>
    <row r="150" spans="1:37" x14ac:dyDescent="0.25">
      <c r="A150" t="str">
        <f t="shared" si="18"/>
        <v>U1-F19</v>
      </c>
      <c r="B150" t="str">
        <f t="shared" si="19"/>
        <v>FPGA_VCC</v>
      </c>
      <c r="C150" t="str">
        <f t="shared" si="20"/>
        <v>U1-FPGA_VCC</v>
      </c>
      <c r="D150" t="str">
        <f t="shared" si="21"/>
        <v>U1-F19</v>
      </c>
      <c r="E150" t="s">
        <v>435</v>
      </c>
      <c r="F150" t="s">
        <v>541</v>
      </c>
      <c r="G150" t="s">
        <v>385</v>
      </c>
      <c r="L150" t="s">
        <v>542</v>
      </c>
      <c r="M150" t="s">
        <v>286</v>
      </c>
      <c r="N150">
        <v>8.3305000000000007</v>
      </c>
      <c r="AB150" t="str">
        <f>B2B!D147</f>
        <v>J2</v>
      </c>
      <c r="AC150" t="str">
        <f>B2B!E147</f>
        <v>45</v>
      </c>
      <c r="AD150" t="str">
        <f t="shared" si="22"/>
        <v>J2-45</v>
      </c>
      <c r="AE150" t="e">
        <f t="shared" si="23"/>
        <v>#N/A</v>
      </c>
      <c r="AF150" t="str">
        <f t="shared" si="24"/>
        <v>--</v>
      </c>
      <c r="AG150" t="e">
        <f t="shared" si="25"/>
        <v>#N/A</v>
      </c>
      <c r="AH150" t="str">
        <f>IF(IFERROR(IF(IF(AF150="--",INDEX(D:D,MATCH(AE150,INDEX(B:B,MATCH(AE150,B:B,)+1):B10664,)+MATCH(AE150,B:B,)))=D150,VLOOKUP(AE150,B:D,3,0),IF(AF150="--",INDEX(D:D,MATCH(AE150,INDEX(B:B,MATCH(AE150,B:B,)+1):B10664,)+MATCH(AE150,B:B,)),"---")),"---")=AD150,"---",IFERROR(IF(IF(AF150="--",INDEX(D:D,MATCH(AE150,INDEX(B:B,MATCH(AE150,B:B,)+1):B10664,)+MATCH(AE150,B:B,)))=AD150,VLOOKUP(AE150,B:D,3,0),IF(AF150="--",INDEX(D:D,MATCH(AE150,INDEX(B:B,MATCH(AE150,B:B,)+1):B10664,)+MATCH(AE150,B:B,)),"---")),"---"))</f>
        <v>---</v>
      </c>
      <c r="AI150" t="str">
        <f t="shared" si="26"/>
        <v>--</v>
      </c>
      <c r="AJ150" t="str">
        <f>IF(COUNTIF(CALC_CONN_TEI0181_REV01!F:F,IF(AH150&lt;&gt;"---",VLOOKUP(AD150,CALC_CONN_TEI0181_REV01!F:M,8,0),IF(IFERROR(IF(AD150=AH150,AI150,AH150),"---")="---","---",IF(COUNTIF(CALC_CONN_TEI0181_REV01!F:F,IFERROR(IF(AD150=AH150,AI150,AH150),"---"))&gt;0,"---",IFERROR(IF(AD150=AH150,AI150,AH150),"---")))))=1,IF(AH150&lt;&gt;"---",VLOOKUP(AD150,CALC_CONN_TEI0181_REV01!F:M,8,0),IF(IFERROR(IF(AD150=AH150,AI150,AH150),"---")="---","---",IF(COUNTIF(CALC_CONN_TEI0181_REV01!F:F,IFERROR(IF(AD150=AH150,AI150,AH150),"---"))&gt;0,"---",IFERROR(IF(AD150=AH150,AI150,AH150),"---")))),"---")</f>
        <v>---</v>
      </c>
      <c r="AK150" t="str">
        <f>IF(COUNTIF(CALC_CONN_TEI0181_REV01!F:F,IF(AH150&lt;&gt;"---",VLOOKUP(AD150,CALC_CONN_TEI0181_REV01!F:M,8,0),IF(IFERROR(IF(AD150=AH150,AI150,AH150),"---")="---","---",IF(COUNTIF(CALC_CONN_TEI0181_REV01!F:F,IFERROR(IF(AD150=AH150,AI150,AH150),"---"))&gt;0,"---",IFERROR(IF(AD150=AH150,AI150,AH150),"---")))))=0,IF(AH150&lt;&gt;"---",VLOOKUP(AD150,CALC_CONN_TEI0181_REV01!F:M,8,0),IF(IFERROR(IF(AD150=AH150,AI150,AH150),"---")="---","---",IF(COUNTIF(CALC_CONN_TEI0181_REV01!F:F,IFERROR(IF(AD150=AH150,AI150,AH150),"---"))&gt;0,"---",IFERROR(IF(AD150=AH150,AI150,AH150),"---")))),"---")</f>
        <v>---</v>
      </c>
    </row>
    <row r="151" spans="1:37" x14ac:dyDescent="0.25">
      <c r="A151" t="str">
        <f t="shared" si="18"/>
        <v>U1-F21</v>
      </c>
      <c r="B151" t="str">
        <f t="shared" si="19"/>
        <v>FPGA_VCC</v>
      </c>
      <c r="C151" t="str">
        <f t="shared" si="20"/>
        <v>U1-FPGA_VCC</v>
      </c>
      <c r="D151" t="str">
        <f t="shared" si="21"/>
        <v>U1-F21</v>
      </c>
      <c r="E151" t="s">
        <v>435</v>
      </c>
      <c r="F151" t="s">
        <v>543</v>
      </c>
      <c r="G151" t="s">
        <v>385</v>
      </c>
      <c r="L151" t="s">
        <v>544</v>
      </c>
      <c r="M151" t="s">
        <v>286</v>
      </c>
      <c r="N151">
        <v>1.98</v>
      </c>
      <c r="AB151" t="str">
        <f>B2B!D148</f>
        <v>J2</v>
      </c>
      <c r="AC151" t="str">
        <f>B2B!E148</f>
        <v>46</v>
      </c>
      <c r="AD151" t="str">
        <f t="shared" si="22"/>
        <v>J2-46</v>
      </c>
      <c r="AE151" t="e">
        <f t="shared" si="23"/>
        <v>#N/A</v>
      </c>
      <c r="AF151" t="str">
        <f t="shared" si="24"/>
        <v>--</v>
      </c>
      <c r="AG151" t="e">
        <f t="shared" si="25"/>
        <v>#N/A</v>
      </c>
      <c r="AH151" t="str">
        <f>IF(IFERROR(IF(IF(AF151="--",INDEX(D:D,MATCH(AE151,INDEX(B:B,MATCH(AE151,B:B,)+1):B10665,)+MATCH(AE151,B:B,)))=D151,VLOOKUP(AE151,B:D,3,0),IF(AF151="--",INDEX(D:D,MATCH(AE151,INDEX(B:B,MATCH(AE151,B:B,)+1):B10665,)+MATCH(AE151,B:B,)),"---")),"---")=AD151,"---",IFERROR(IF(IF(AF151="--",INDEX(D:D,MATCH(AE151,INDEX(B:B,MATCH(AE151,B:B,)+1):B10665,)+MATCH(AE151,B:B,)))=AD151,VLOOKUP(AE151,B:D,3,0),IF(AF151="--",INDEX(D:D,MATCH(AE151,INDEX(B:B,MATCH(AE151,B:B,)+1):B10665,)+MATCH(AE151,B:B,)),"---")),"---"))</f>
        <v>---</v>
      </c>
      <c r="AI151" t="str">
        <f t="shared" si="26"/>
        <v>--</v>
      </c>
      <c r="AJ151" t="str">
        <f>IF(COUNTIF(CALC_CONN_TEI0181_REV01!F:F,IF(AH151&lt;&gt;"---",VLOOKUP(AD151,CALC_CONN_TEI0181_REV01!F:M,8,0),IF(IFERROR(IF(AD151=AH151,AI151,AH151),"---")="---","---",IF(COUNTIF(CALC_CONN_TEI0181_REV01!F:F,IFERROR(IF(AD151=AH151,AI151,AH151),"---"))&gt;0,"---",IFERROR(IF(AD151=AH151,AI151,AH151),"---")))))=1,IF(AH151&lt;&gt;"---",VLOOKUP(AD151,CALC_CONN_TEI0181_REV01!F:M,8,0),IF(IFERROR(IF(AD151=AH151,AI151,AH151),"---")="---","---",IF(COUNTIF(CALC_CONN_TEI0181_REV01!F:F,IFERROR(IF(AD151=AH151,AI151,AH151),"---"))&gt;0,"---",IFERROR(IF(AD151=AH151,AI151,AH151),"---")))),"---")</f>
        <v>---</v>
      </c>
      <c r="AK151" t="str">
        <f>IF(COUNTIF(CALC_CONN_TEI0181_REV01!F:F,IF(AH151&lt;&gt;"---",VLOOKUP(AD151,CALC_CONN_TEI0181_REV01!F:M,8,0),IF(IFERROR(IF(AD151=AH151,AI151,AH151),"---")="---","---",IF(COUNTIF(CALC_CONN_TEI0181_REV01!F:F,IFERROR(IF(AD151=AH151,AI151,AH151),"---"))&gt;0,"---",IFERROR(IF(AD151=AH151,AI151,AH151),"---")))))=0,IF(AH151&lt;&gt;"---",VLOOKUP(AD151,CALC_CONN_TEI0181_REV01!F:M,8,0),IF(IFERROR(IF(AD151=AH151,AI151,AH151),"---")="---","---",IF(COUNTIF(CALC_CONN_TEI0181_REV01!F:F,IFERROR(IF(AD151=AH151,AI151,AH151),"---"))&gt;0,"---",IFERROR(IF(AD151=AH151,AI151,AH151),"---")))),"---")</f>
        <v>---</v>
      </c>
    </row>
    <row r="152" spans="1:37" x14ac:dyDescent="0.25">
      <c r="A152" t="str">
        <f t="shared" si="18"/>
        <v>U1-F27</v>
      </c>
      <c r="B152" t="str">
        <f t="shared" si="19"/>
        <v>NetU1_F27</v>
      </c>
      <c r="C152" t="str">
        <f t="shared" si="20"/>
        <v>U1-NetU1_F27</v>
      </c>
      <c r="D152" t="str">
        <f t="shared" si="21"/>
        <v>U1-F27</v>
      </c>
      <c r="E152" t="s">
        <v>435</v>
      </c>
      <c r="F152" t="s">
        <v>545</v>
      </c>
      <c r="G152" t="s">
        <v>546</v>
      </c>
      <c r="L152" t="s">
        <v>547</v>
      </c>
      <c r="M152" t="s">
        <v>286</v>
      </c>
      <c r="N152">
        <v>1.98</v>
      </c>
      <c r="AB152" t="str">
        <f>B2B!D149</f>
        <v>J2</v>
      </c>
      <c r="AC152" t="str">
        <f>B2B!E149</f>
        <v>47</v>
      </c>
      <c r="AD152" t="str">
        <f t="shared" si="22"/>
        <v>J2-47</v>
      </c>
      <c r="AE152" t="e">
        <f t="shared" si="23"/>
        <v>#N/A</v>
      </c>
      <c r="AF152" t="str">
        <f t="shared" si="24"/>
        <v>--</v>
      </c>
      <c r="AG152" t="e">
        <f t="shared" si="25"/>
        <v>#N/A</v>
      </c>
      <c r="AH152" t="str">
        <f>IF(IFERROR(IF(IF(AF152="--",INDEX(D:D,MATCH(AE152,INDEX(B:B,MATCH(AE152,B:B,)+1):B10666,)+MATCH(AE152,B:B,)))=D152,VLOOKUP(AE152,B:D,3,0),IF(AF152="--",INDEX(D:D,MATCH(AE152,INDEX(B:B,MATCH(AE152,B:B,)+1):B10666,)+MATCH(AE152,B:B,)),"---")),"---")=AD152,"---",IFERROR(IF(IF(AF152="--",INDEX(D:D,MATCH(AE152,INDEX(B:B,MATCH(AE152,B:B,)+1):B10666,)+MATCH(AE152,B:B,)))=AD152,VLOOKUP(AE152,B:D,3,0),IF(AF152="--",INDEX(D:D,MATCH(AE152,INDEX(B:B,MATCH(AE152,B:B,)+1):B10666,)+MATCH(AE152,B:B,)),"---")),"---"))</f>
        <v>---</v>
      </c>
      <c r="AI152" t="str">
        <f t="shared" si="26"/>
        <v>--</v>
      </c>
      <c r="AJ152" t="str">
        <f>IF(COUNTIF(CALC_CONN_TEI0181_REV01!F:F,IF(AH152&lt;&gt;"---",VLOOKUP(AD152,CALC_CONN_TEI0181_REV01!F:M,8,0),IF(IFERROR(IF(AD152=AH152,AI152,AH152),"---")="---","---",IF(COUNTIF(CALC_CONN_TEI0181_REV01!F:F,IFERROR(IF(AD152=AH152,AI152,AH152),"---"))&gt;0,"---",IFERROR(IF(AD152=AH152,AI152,AH152),"---")))))=1,IF(AH152&lt;&gt;"---",VLOOKUP(AD152,CALC_CONN_TEI0181_REV01!F:M,8,0),IF(IFERROR(IF(AD152=AH152,AI152,AH152),"---")="---","---",IF(COUNTIF(CALC_CONN_TEI0181_REV01!F:F,IFERROR(IF(AD152=AH152,AI152,AH152),"---"))&gt;0,"---",IFERROR(IF(AD152=AH152,AI152,AH152),"---")))),"---")</f>
        <v>---</v>
      </c>
      <c r="AK152" t="str">
        <f>IF(COUNTIF(CALC_CONN_TEI0181_REV01!F:F,IF(AH152&lt;&gt;"---",VLOOKUP(AD152,CALC_CONN_TEI0181_REV01!F:M,8,0),IF(IFERROR(IF(AD152=AH152,AI152,AH152),"---")="---","---",IF(COUNTIF(CALC_CONN_TEI0181_REV01!F:F,IFERROR(IF(AD152=AH152,AI152,AH152),"---"))&gt;0,"---",IFERROR(IF(AD152=AH152,AI152,AH152),"---")))))=0,IF(AH152&lt;&gt;"---",VLOOKUP(AD152,CALC_CONN_TEI0181_REV01!F:M,8,0),IF(IFERROR(IF(AD152=AH152,AI152,AH152),"---")="---","---",IF(COUNTIF(CALC_CONN_TEI0181_REV01!F:F,IFERROR(IF(AD152=AH152,AI152,AH152),"---"))&gt;0,"---",IFERROR(IF(AD152=AH152,AI152,AH152),"---")))),"---")</f>
        <v>---</v>
      </c>
    </row>
    <row r="153" spans="1:37" x14ac:dyDescent="0.25">
      <c r="A153" t="str">
        <f t="shared" si="18"/>
        <v>U1-F29</v>
      </c>
      <c r="B153" t="str">
        <f t="shared" si="19"/>
        <v>GND</v>
      </c>
      <c r="C153" t="str">
        <f t="shared" si="20"/>
        <v>U1-GND</v>
      </c>
      <c r="D153" t="str">
        <f t="shared" si="21"/>
        <v>U1-F29</v>
      </c>
      <c r="E153" t="s">
        <v>435</v>
      </c>
      <c r="F153" t="s">
        <v>548</v>
      </c>
      <c r="G153" t="s">
        <v>325</v>
      </c>
      <c r="L153" t="s">
        <v>549</v>
      </c>
      <c r="M153" t="s">
        <v>286</v>
      </c>
      <c r="N153">
        <v>3.8277000000000001</v>
      </c>
      <c r="AB153" t="str">
        <f>B2B!D150</f>
        <v>J2</v>
      </c>
      <c r="AC153" t="str">
        <f>B2B!E150</f>
        <v>48</v>
      </c>
      <c r="AD153" t="str">
        <f t="shared" si="22"/>
        <v>J2-48</v>
      </c>
      <c r="AE153" t="e">
        <f t="shared" si="23"/>
        <v>#N/A</v>
      </c>
      <c r="AF153" t="str">
        <f t="shared" si="24"/>
        <v>--</v>
      </c>
      <c r="AG153" t="e">
        <f t="shared" si="25"/>
        <v>#N/A</v>
      </c>
      <c r="AH153" t="str">
        <f>IF(IFERROR(IF(IF(AF153="--",INDEX(D:D,MATCH(AE153,INDEX(B:B,MATCH(AE153,B:B,)+1):B10667,)+MATCH(AE153,B:B,)))=D153,VLOOKUP(AE153,B:D,3,0),IF(AF153="--",INDEX(D:D,MATCH(AE153,INDEX(B:B,MATCH(AE153,B:B,)+1):B10667,)+MATCH(AE153,B:B,)),"---")),"---")=AD153,"---",IFERROR(IF(IF(AF153="--",INDEX(D:D,MATCH(AE153,INDEX(B:B,MATCH(AE153,B:B,)+1):B10667,)+MATCH(AE153,B:B,)))=AD153,VLOOKUP(AE153,B:D,3,0),IF(AF153="--",INDEX(D:D,MATCH(AE153,INDEX(B:B,MATCH(AE153,B:B,)+1):B10667,)+MATCH(AE153,B:B,)),"---")),"---"))</f>
        <v>---</v>
      </c>
      <c r="AI153" t="str">
        <f t="shared" si="26"/>
        <v>--</v>
      </c>
      <c r="AJ153" t="str">
        <f>IF(COUNTIF(CALC_CONN_TEI0181_REV01!F:F,IF(AH153&lt;&gt;"---",VLOOKUP(AD153,CALC_CONN_TEI0181_REV01!F:M,8,0),IF(IFERROR(IF(AD153=AH153,AI153,AH153),"---")="---","---",IF(COUNTIF(CALC_CONN_TEI0181_REV01!F:F,IFERROR(IF(AD153=AH153,AI153,AH153),"---"))&gt;0,"---",IFERROR(IF(AD153=AH153,AI153,AH153),"---")))))=1,IF(AH153&lt;&gt;"---",VLOOKUP(AD153,CALC_CONN_TEI0181_REV01!F:M,8,0),IF(IFERROR(IF(AD153=AH153,AI153,AH153),"---")="---","---",IF(COUNTIF(CALC_CONN_TEI0181_REV01!F:F,IFERROR(IF(AD153=AH153,AI153,AH153),"---"))&gt;0,"---",IFERROR(IF(AD153=AH153,AI153,AH153),"---")))),"---")</f>
        <v>---</v>
      </c>
      <c r="AK153" t="str">
        <f>IF(COUNTIF(CALC_CONN_TEI0181_REV01!F:F,IF(AH153&lt;&gt;"---",VLOOKUP(AD153,CALC_CONN_TEI0181_REV01!F:M,8,0),IF(IFERROR(IF(AD153=AH153,AI153,AH153),"---")="---","---",IF(COUNTIF(CALC_CONN_TEI0181_REV01!F:F,IFERROR(IF(AD153=AH153,AI153,AH153),"---"))&gt;0,"---",IFERROR(IF(AD153=AH153,AI153,AH153),"---")))))=0,IF(AH153&lt;&gt;"---",VLOOKUP(AD153,CALC_CONN_TEI0181_REV01!F:M,8,0),IF(IFERROR(IF(AD153=AH153,AI153,AH153),"---")="---","---",IF(COUNTIF(CALC_CONN_TEI0181_REV01!F:F,IFERROR(IF(AD153=AH153,AI153,AH153),"---"))&gt;0,"---",IFERROR(IF(AD153=AH153,AI153,AH153),"---")))),"---")</f>
        <v>---</v>
      </c>
    </row>
    <row r="154" spans="1:37" x14ac:dyDescent="0.25">
      <c r="A154" t="str">
        <f t="shared" si="18"/>
        <v>U1-F30</v>
      </c>
      <c r="B154" t="str">
        <f t="shared" si="19"/>
        <v>GND</v>
      </c>
      <c r="C154" t="str">
        <f t="shared" si="20"/>
        <v>U1-GND</v>
      </c>
      <c r="D154" t="str">
        <f t="shared" si="21"/>
        <v>U1-F30</v>
      </c>
      <c r="E154" t="s">
        <v>435</v>
      </c>
      <c r="F154" t="s">
        <v>550</v>
      </c>
      <c r="G154" t="s">
        <v>325</v>
      </c>
      <c r="L154" t="s">
        <v>551</v>
      </c>
      <c r="M154" t="s">
        <v>286</v>
      </c>
      <c r="N154">
        <v>2.0485000000000002</v>
      </c>
      <c r="AB154" t="str">
        <f>B2B!D151</f>
        <v>J2</v>
      </c>
      <c r="AC154" t="str">
        <f>B2B!E151</f>
        <v>49</v>
      </c>
      <c r="AD154" t="str">
        <f t="shared" si="22"/>
        <v>J2-49</v>
      </c>
      <c r="AE154" t="e">
        <f t="shared" si="23"/>
        <v>#N/A</v>
      </c>
      <c r="AF154" t="str">
        <f t="shared" si="24"/>
        <v>--</v>
      </c>
      <c r="AG154" t="e">
        <f t="shared" si="25"/>
        <v>#N/A</v>
      </c>
      <c r="AH154" t="str">
        <f>IF(IFERROR(IF(IF(AF154="--",INDEX(D:D,MATCH(AE154,INDEX(B:B,MATCH(AE154,B:B,)+1):B10668,)+MATCH(AE154,B:B,)))=D154,VLOOKUP(AE154,B:D,3,0),IF(AF154="--",INDEX(D:D,MATCH(AE154,INDEX(B:B,MATCH(AE154,B:B,)+1):B10668,)+MATCH(AE154,B:B,)),"---")),"---")=AD154,"---",IFERROR(IF(IF(AF154="--",INDEX(D:D,MATCH(AE154,INDEX(B:B,MATCH(AE154,B:B,)+1):B10668,)+MATCH(AE154,B:B,)))=AD154,VLOOKUP(AE154,B:D,3,0),IF(AF154="--",INDEX(D:D,MATCH(AE154,INDEX(B:B,MATCH(AE154,B:B,)+1):B10668,)+MATCH(AE154,B:B,)),"---")),"---"))</f>
        <v>---</v>
      </c>
      <c r="AI154" t="str">
        <f t="shared" si="26"/>
        <v>--</v>
      </c>
      <c r="AJ154" t="str">
        <f>IF(COUNTIF(CALC_CONN_TEI0181_REV01!F:F,IF(AH154&lt;&gt;"---",VLOOKUP(AD154,CALC_CONN_TEI0181_REV01!F:M,8,0),IF(IFERROR(IF(AD154=AH154,AI154,AH154),"---")="---","---",IF(COUNTIF(CALC_CONN_TEI0181_REV01!F:F,IFERROR(IF(AD154=AH154,AI154,AH154),"---"))&gt;0,"---",IFERROR(IF(AD154=AH154,AI154,AH154),"---")))))=1,IF(AH154&lt;&gt;"---",VLOOKUP(AD154,CALC_CONN_TEI0181_REV01!F:M,8,0),IF(IFERROR(IF(AD154=AH154,AI154,AH154),"---")="---","---",IF(COUNTIF(CALC_CONN_TEI0181_REV01!F:F,IFERROR(IF(AD154=AH154,AI154,AH154),"---"))&gt;0,"---",IFERROR(IF(AD154=AH154,AI154,AH154),"---")))),"---")</f>
        <v>---</v>
      </c>
      <c r="AK154" t="str">
        <f>IF(COUNTIF(CALC_CONN_TEI0181_REV01!F:F,IF(AH154&lt;&gt;"---",VLOOKUP(AD154,CALC_CONN_TEI0181_REV01!F:M,8,0),IF(IFERROR(IF(AD154=AH154,AI154,AH154),"---")="---","---",IF(COUNTIF(CALC_CONN_TEI0181_REV01!F:F,IFERROR(IF(AD154=AH154,AI154,AH154),"---"))&gt;0,"---",IFERROR(IF(AD154=AH154,AI154,AH154),"---")))))=0,IF(AH154&lt;&gt;"---",VLOOKUP(AD154,CALC_CONN_TEI0181_REV01!F:M,8,0),IF(IFERROR(IF(AD154=AH154,AI154,AH154),"---")="---","---",IF(COUNTIF(CALC_CONN_TEI0181_REV01!F:F,IFERROR(IF(AD154=AH154,AI154,AH154),"---"))&gt;0,"---",IFERROR(IF(AD154=AH154,AI154,AH154),"---")))),"---")</f>
        <v>---</v>
      </c>
    </row>
    <row r="155" spans="1:37" x14ac:dyDescent="0.25">
      <c r="A155" t="str">
        <f t="shared" si="18"/>
        <v>U1-G8</v>
      </c>
      <c r="B155" t="str">
        <f t="shared" si="19"/>
        <v>NetU1_G8</v>
      </c>
      <c r="C155" t="str">
        <f t="shared" si="20"/>
        <v>U1-NetU1_G8</v>
      </c>
      <c r="D155" t="str">
        <f t="shared" si="21"/>
        <v>U1-G8</v>
      </c>
      <c r="E155" t="s">
        <v>435</v>
      </c>
      <c r="F155" t="s">
        <v>552</v>
      </c>
      <c r="G155" t="s">
        <v>553</v>
      </c>
      <c r="L155" t="s">
        <v>554</v>
      </c>
      <c r="M155" t="s">
        <v>286</v>
      </c>
      <c r="N155">
        <v>1.98</v>
      </c>
      <c r="AB155" t="str">
        <f>B2B!D152</f>
        <v>J2</v>
      </c>
      <c r="AC155" t="str">
        <f>B2B!E152</f>
        <v>50</v>
      </c>
      <c r="AD155" t="str">
        <f t="shared" si="22"/>
        <v>J2-50</v>
      </c>
      <c r="AE155" t="e">
        <f t="shared" si="23"/>
        <v>#N/A</v>
      </c>
      <c r="AF155" t="str">
        <f t="shared" si="24"/>
        <v>--</v>
      </c>
      <c r="AG155" t="e">
        <f t="shared" si="25"/>
        <v>#N/A</v>
      </c>
      <c r="AH155" t="str">
        <f>IF(IFERROR(IF(IF(AF155="--",INDEX(D:D,MATCH(AE155,INDEX(B:B,MATCH(AE155,B:B,)+1):B10669,)+MATCH(AE155,B:B,)))=D155,VLOOKUP(AE155,B:D,3,0),IF(AF155="--",INDEX(D:D,MATCH(AE155,INDEX(B:B,MATCH(AE155,B:B,)+1):B10669,)+MATCH(AE155,B:B,)),"---")),"---")=AD155,"---",IFERROR(IF(IF(AF155="--",INDEX(D:D,MATCH(AE155,INDEX(B:B,MATCH(AE155,B:B,)+1):B10669,)+MATCH(AE155,B:B,)))=AD155,VLOOKUP(AE155,B:D,3,0),IF(AF155="--",INDEX(D:D,MATCH(AE155,INDEX(B:B,MATCH(AE155,B:B,)+1):B10669,)+MATCH(AE155,B:B,)),"---")),"---"))</f>
        <v>---</v>
      </c>
      <c r="AI155" t="str">
        <f t="shared" si="26"/>
        <v>--</v>
      </c>
      <c r="AJ155" t="str">
        <f>IF(COUNTIF(CALC_CONN_TEI0181_REV01!F:F,IF(AH155&lt;&gt;"---",VLOOKUP(AD155,CALC_CONN_TEI0181_REV01!F:M,8,0),IF(IFERROR(IF(AD155=AH155,AI155,AH155),"---")="---","---",IF(COUNTIF(CALC_CONN_TEI0181_REV01!F:F,IFERROR(IF(AD155=AH155,AI155,AH155),"---"))&gt;0,"---",IFERROR(IF(AD155=AH155,AI155,AH155),"---")))))=1,IF(AH155&lt;&gt;"---",VLOOKUP(AD155,CALC_CONN_TEI0181_REV01!F:M,8,0),IF(IFERROR(IF(AD155=AH155,AI155,AH155),"---")="---","---",IF(COUNTIF(CALC_CONN_TEI0181_REV01!F:F,IFERROR(IF(AD155=AH155,AI155,AH155),"---"))&gt;0,"---",IFERROR(IF(AD155=AH155,AI155,AH155),"---")))),"---")</f>
        <v>---</v>
      </c>
      <c r="AK155" t="str">
        <f>IF(COUNTIF(CALC_CONN_TEI0181_REV01!F:F,IF(AH155&lt;&gt;"---",VLOOKUP(AD155,CALC_CONN_TEI0181_REV01!F:M,8,0),IF(IFERROR(IF(AD155=AH155,AI155,AH155),"---")="---","---",IF(COUNTIF(CALC_CONN_TEI0181_REV01!F:F,IFERROR(IF(AD155=AH155,AI155,AH155),"---"))&gt;0,"---",IFERROR(IF(AD155=AH155,AI155,AH155),"---")))))=0,IF(AH155&lt;&gt;"---",VLOOKUP(AD155,CALC_CONN_TEI0181_REV01!F:M,8,0),IF(IFERROR(IF(AD155=AH155,AI155,AH155),"---")="---","---",IF(COUNTIF(CALC_CONN_TEI0181_REV01!F:F,IFERROR(IF(AD155=AH155,AI155,AH155),"---"))&gt;0,"---",IFERROR(IF(AD155=AH155,AI155,AH155),"---")))),"---")</f>
        <v>---</v>
      </c>
    </row>
    <row r="156" spans="1:37" x14ac:dyDescent="0.25">
      <c r="A156" t="str">
        <f t="shared" si="18"/>
        <v>U1-G10</v>
      </c>
      <c r="B156" t="str">
        <f t="shared" si="19"/>
        <v>NetU1_G10</v>
      </c>
      <c r="C156" t="str">
        <f t="shared" si="20"/>
        <v>U1-NetU1_G10</v>
      </c>
      <c r="D156" t="str">
        <f t="shared" si="21"/>
        <v>U1-G10</v>
      </c>
      <c r="E156" t="s">
        <v>435</v>
      </c>
      <c r="F156" t="s">
        <v>555</v>
      </c>
      <c r="G156" t="s">
        <v>556</v>
      </c>
      <c r="L156" t="s">
        <v>557</v>
      </c>
      <c r="M156" t="s">
        <v>286</v>
      </c>
      <c r="N156">
        <v>1.98</v>
      </c>
      <c r="AB156" t="str">
        <f>B2B!D153</f>
        <v>J2</v>
      </c>
      <c r="AC156" t="str">
        <f>B2B!E153</f>
        <v>51</v>
      </c>
      <c r="AD156" t="str">
        <f t="shared" si="22"/>
        <v>J2-51</v>
      </c>
      <c r="AE156" t="e">
        <f t="shared" si="23"/>
        <v>#N/A</v>
      </c>
      <c r="AF156" t="str">
        <f t="shared" si="24"/>
        <v>--</v>
      </c>
      <c r="AG156" t="e">
        <f t="shared" si="25"/>
        <v>#N/A</v>
      </c>
      <c r="AH156" t="str">
        <f>IF(IFERROR(IF(IF(AF156="--",INDEX(D:D,MATCH(AE156,INDEX(B:B,MATCH(AE156,B:B,)+1):B10670,)+MATCH(AE156,B:B,)))=D156,VLOOKUP(AE156,B:D,3,0),IF(AF156="--",INDEX(D:D,MATCH(AE156,INDEX(B:B,MATCH(AE156,B:B,)+1):B10670,)+MATCH(AE156,B:B,)),"---")),"---")=AD156,"---",IFERROR(IF(IF(AF156="--",INDEX(D:D,MATCH(AE156,INDEX(B:B,MATCH(AE156,B:B,)+1):B10670,)+MATCH(AE156,B:B,)))=AD156,VLOOKUP(AE156,B:D,3,0),IF(AF156="--",INDEX(D:D,MATCH(AE156,INDEX(B:B,MATCH(AE156,B:B,)+1):B10670,)+MATCH(AE156,B:B,)),"---")),"---"))</f>
        <v>---</v>
      </c>
      <c r="AI156" t="str">
        <f t="shared" si="26"/>
        <v>--</v>
      </c>
      <c r="AJ156" t="str">
        <f>IF(COUNTIF(CALC_CONN_TEI0181_REV01!F:F,IF(AH156&lt;&gt;"---",VLOOKUP(AD156,CALC_CONN_TEI0181_REV01!F:M,8,0),IF(IFERROR(IF(AD156=AH156,AI156,AH156),"---")="---","---",IF(COUNTIF(CALC_CONN_TEI0181_REV01!F:F,IFERROR(IF(AD156=AH156,AI156,AH156),"---"))&gt;0,"---",IFERROR(IF(AD156=AH156,AI156,AH156),"---")))))=1,IF(AH156&lt;&gt;"---",VLOOKUP(AD156,CALC_CONN_TEI0181_REV01!F:M,8,0),IF(IFERROR(IF(AD156=AH156,AI156,AH156),"---")="---","---",IF(COUNTIF(CALC_CONN_TEI0181_REV01!F:F,IFERROR(IF(AD156=AH156,AI156,AH156),"---"))&gt;0,"---",IFERROR(IF(AD156=AH156,AI156,AH156),"---")))),"---")</f>
        <v>---</v>
      </c>
      <c r="AK156" t="str">
        <f>IF(COUNTIF(CALC_CONN_TEI0181_REV01!F:F,IF(AH156&lt;&gt;"---",VLOOKUP(AD156,CALC_CONN_TEI0181_REV01!F:M,8,0),IF(IFERROR(IF(AD156=AH156,AI156,AH156),"---")="---","---",IF(COUNTIF(CALC_CONN_TEI0181_REV01!F:F,IFERROR(IF(AD156=AH156,AI156,AH156),"---"))&gt;0,"---",IFERROR(IF(AD156=AH156,AI156,AH156),"---")))))=0,IF(AH156&lt;&gt;"---",VLOOKUP(AD156,CALC_CONN_TEI0181_REV01!F:M,8,0),IF(IFERROR(IF(AD156=AH156,AI156,AH156),"---")="---","---",IF(COUNTIF(CALC_CONN_TEI0181_REV01!F:F,IFERROR(IF(AD156=AH156,AI156,AH156),"---"))&gt;0,"---",IFERROR(IF(AD156=AH156,AI156,AH156),"---")))),"---")</f>
        <v>---</v>
      </c>
    </row>
    <row r="157" spans="1:37" x14ac:dyDescent="0.25">
      <c r="A157" t="str">
        <f t="shared" si="18"/>
        <v>U1-G16</v>
      </c>
      <c r="B157" t="str">
        <f t="shared" si="19"/>
        <v>FPGA_VCC</v>
      </c>
      <c r="C157" t="str">
        <f t="shared" si="20"/>
        <v>U1-FPGA_VCC</v>
      </c>
      <c r="D157" t="str">
        <f t="shared" si="21"/>
        <v>U1-G16</v>
      </c>
      <c r="E157" t="s">
        <v>435</v>
      </c>
      <c r="F157" t="s">
        <v>558</v>
      </c>
      <c r="G157" t="s">
        <v>385</v>
      </c>
      <c r="L157" t="s">
        <v>559</v>
      </c>
      <c r="M157" t="s">
        <v>286</v>
      </c>
      <c r="N157">
        <v>2.1698</v>
      </c>
      <c r="AB157" t="str">
        <f>B2B!D154</f>
        <v>J2</v>
      </c>
      <c r="AC157" t="str">
        <f>B2B!E154</f>
        <v>52</v>
      </c>
      <c r="AD157" t="str">
        <f t="shared" si="22"/>
        <v>J2-52</v>
      </c>
      <c r="AE157" t="e">
        <f t="shared" si="23"/>
        <v>#N/A</v>
      </c>
      <c r="AF157" t="str">
        <f t="shared" si="24"/>
        <v>--</v>
      </c>
      <c r="AG157" t="e">
        <f t="shared" si="25"/>
        <v>#N/A</v>
      </c>
      <c r="AH157" t="str">
        <f>IF(IFERROR(IF(IF(AF157="--",INDEX(D:D,MATCH(AE157,INDEX(B:B,MATCH(AE157,B:B,)+1):B10671,)+MATCH(AE157,B:B,)))=D157,VLOOKUP(AE157,B:D,3,0),IF(AF157="--",INDEX(D:D,MATCH(AE157,INDEX(B:B,MATCH(AE157,B:B,)+1):B10671,)+MATCH(AE157,B:B,)),"---")),"---")=AD157,"---",IFERROR(IF(IF(AF157="--",INDEX(D:D,MATCH(AE157,INDEX(B:B,MATCH(AE157,B:B,)+1):B10671,)+MATCH(AE157,B:B,)))=AD157,VLOOKUP(AE157,B:D,3,0),IF(AF157="--",INDEX(D:D,MATCH(AE157,INDEX(B:B,MATCH(AE157,B:B,)+1):B10671,)+MATCH(AE157,B:B,)),"---")),"---"))</f>
        <v>---</v>
      </c>
      <c r="AI157" t="str">
        <f t="shared" si="26"/>
        <v>--</v>
      </c>
      <c r="AJ157" t="str">
        <f>IF(COUNTIF(CALC_CONN_TEI0181_REV01!F:F,IF(AH157&lt;&gt;"---",VLOOKUP(AD157,CALC_CONN_TEI0181_REV01!F:M,8,0),IF(IFERROR(IF(AD157=AH157,AI157,AH157),"---")="---","---",IF(COUNTIF(CALC_CONN_TEI0181_REV01!F:F,IFERROR(IF(AD157=AH157,AI157,AH157),"---"))&gt;0,"---",IFERROR(IF(AD157=AH157,AI157,AH157),"---")))))=1,IF(AH157&lt;&gt;"---",VLOOKUP(AD157,CALC_CONN_TEI0181_REV01!F:M,8,0),IF(IFERROR(IF(AD157=AH157,AI157,AH157),"---")="---","---",IF(COUNTIF(CALC_CONN_TEI0181_REV01!F:F,IFERROR(IF(AD157=AH157,AI157,AH157),"---"))&gt;0,"---",IFERROR(IF(AD157=AH157,AI157,AH157),"---")))),"---")</f>
        <v>---</v>
      </c>
      <c r="AK157" t="str">
        <f>IF(COUNTIF(CALC_CONN_TEI0181_REV01!F:F,IF(AH157&lt;&gt;"---",VLOOKUP(AD157,CALC_CONN_TEI0181_REV01!F:M,8,0),IF(IFERROR(IF(AD157=AH157,AI157,AH157),"---")="---","---",IF(COUNTIF(CALC_CONN_TEI0181_REV01!F:F,IFERROR(IF(AD157=AH157,AI157,AH157),"---"))&gt;0,"---",IFERROR(IF(AD157=AH157,AI157,AH157),"---")))))=0,IF(AH157&lt;&gt;"---",VLOOKUP(AD157,CALC_CONN_TEI0181_REV01!F:M,8,0),IF(IFERROR(IF(AD157=AH157,AI157,AH157),"---")="---","---",IF(COUNTIF(CALC_CONN_TEI0181_REV01!F:F,IFERROR(IF(AD157=AH157,AI157,AH157),"---"))&gt;0,"---",IFERROR(IF(AD157=AH157,AI157,AH157),"---")))),"---")</f>
        <v>---</v>
      </c>
    </row>
    <row r="158" spans="1:37" x14ac:dyDescent="0.25">
      <c r="A158" t="str">
        <f t="shared" si="18"/>
        <v>U1-G18</v>
      </c>
      <c r="B158" t="str">
        <f t="shared" si="19"/>
        <v>FPGA_VCC</v>
      </c>
      <c r="C158" t="str">
        <f t="shared" si="20"/>
        <v>U1-FPGA_VCC</v>
      </c>
      <c r="D158" t="str">
        <f t="shared" si="21"/>
        <v>U1-G18</v>
      </c>
      <c r="E158" t="s">
        <v>435</v>
      </c>
      <c r="F158" t="s">
        <v>560</v>
      </c>
      <c r="G158" t="s">
        <v>385</v>
      </c>
      <c r="L158" t="s">
        <v>561</v>
      </c>
      <c r="M158" t="s">
        <v>286</v>
      </c>
      <c r="N158">
        <v>11.6266</v>
      </c>
      <c r="AB158" t="str">
        <f>B2B!D155</f>
        <v>J2</v>
      </c>
      <c r="AC158" t="str">
        <f>B2B!E155</f>
        <v>53</v>
      </c>
      <c r="AD158" t="str">
        <f t="shared" si="22"/>
        <v>J2-53</v>
      </c>
      <c r="AE158" t="e">
        <f t="shared" si="23"/>
        <v>#N/A</v>
      </c>
      <c r="AF158" t="str">
        <f t="shared" si="24"/>
        <v>--</v>
      </c>
      <c r="AG158" t="e">
        <f t="shared" si="25"/>
        <v>#N/A</v>
      </c>
      <c r="AH158" t="str">
        <f>IF(IFERROR(IF(IF(AF158="--",INDEX(D:D,MATCH(AE158,INDEX(B:B,MATCH(AE158,B:B,)+1):B10672,)+MATCH(AE158,B:B,)))=D158,VLOOKUP(AE158,B:D,3,0),IF(AF158="--",INDEX(D:D,MATCH(AE158,INDEX(B:B,MATCH(AE158,B:B,)+1):B10672,)+MATCH(AE158,B:B,)),"---")),"---")=AD158,"---",IFERROR(IF(IF(AF158="--",INDEX(D:D,MATCH(AE158,INDEX(B:B,MATCH(AE158,B:B,)+1):B10672,)+MATCH(AE158,B:B,)))=AD158,VLOOKUP(AE158,B:D,3,0),IF(AF158="--",INDEX(D:D,MATCH(AE158,INDEX(B:B,MATCH(AE158,B:B,)+1):B10672,)+MATCH(AE158,B:B,)),"---")),"---"))</f>
        <v>---</v>
      </c>
      <c r="AI158" t="str">
        <f t="shared" si="26"/>
        <v>--</v>
      </c>
      <c r="AJ158" t="str">
        <f>IF(COUNTIF(CALC_CONN_TEI0181_REV01!F:F,IF(AH158&lt;&gt;"---",VLOOKUP(AD158,CALC_CONN_TEI0181_REV01!F:M,8,0),IF(IFERROR(IF(AD158=AH158,AI158,AH158),"---")="---","---",IF(COUNTIF(CALC_CONN_TEI0181_REV01!F:F,IFERROR(IF(AD158=AH158,AI158,AH158),"---"))&gt;0,"---",IFERROR(IF(AD158=AH158,AI158,AH158),"---")))))=1,IF(AH158&lt;&gt;"---",VLOOKUP(AD158,CALC_CONN_TEI0181_REV01!F:M,8,0),IF(IFERROR(IF(AD158=AH158,AI158,AH158),"---")="---","---",IF(COUNTIF(CALC_CONN_TEI0181_REV01!F:F,IFERROR(IF(AD158=AH158,AI158,AH158),"---"))&gt;0,"---",IFERROR(IF(AD158=AH158,AI158,AH158),"---")))),"---")</f>
        <v>---</v>
      </c>
      <c r="AK158" t="str">
        <f>IF(COUNTIF(CALC_CONN_TEI0181_REV01!F:F,IF(AH158&lt;&gt;"---",VLOOKUP(AD158,CALC_CONN_TEI0181_REV01!F:M,8,0),IF(IFERROR(IF(AD158=AH158,AI158,AH158),"---")="---","---",IF(COUNTIF(CALC_CONN_TEI0181_REV01!F:F,IFERROR(IF(AD158=AH158,AI158,AH158),"---"))&gt;0,"---",IFERROR(IF(AD158=AH158,AI158,AH158),"---")))))=0,IF(AH158&lt;&gt;"---",VLOOKUP(AD158,CALC_CONN_TEI0181_REV01!F:M,8,0),IF(IFERROR(IF(AD158=AH158,AI158,AH158),"---")="---","---",IF(COUNTIF(CALC_CONN_TEI0181_REV01!F:F,IFERROR(IF(AD158=AH158,AI158,AH158),"---"))&gt;0,"---",IFERROR(IF(AD158=AH158,AI158,AH158),"---")))),"---")</f>
        <v>---</v>
      </c>
    </row>
    <row r="159" spans="1:37" x14ac:dyDescent="0.25">
      <c r="A159" t="str">
        <f t="shared" si="18"/>
        <v>U1-G20</v>
      </c>
      <c r="B159" t="str">
        <f t="shared" si="19"/>
        <v>1.8V</v>
      </c>
      <c r="C159" t="str">
        <f t="shared" si="20"/>
        <v>U1-1.8V</v>
      </c>
      <c r="D159" t="str">
        <f t="shared" si="21"/>
        <v>U1-G20</v>
      </c>
      <c r="E159" t="s">
        <v>435</v>
      </c>
      <c r="F159" t="s">
        <v>562</v>
      </c>
      <c r="G159" t="s">
        <v>288</v>
      </c>
      <c r="L159" t="s">
        <v>563</v>
      </c>
      <c r="M159" t="s">
        <v>286</v>
      </c>
      <c r="N159">
        <v>29.8538</v>
      </c>
      <c r="AB159" t="str">
        <f>B2B!D156</f>
        <v>J2</v>
      </c>
      <c r="AC159" t="str">
        <f>B2B!E156</f>
        <v>54</v>
      </c>
      <c r="AD159" t="str">
        <f t="shared" si="22"/>
        <v>J2-54</v>
      </c>
      <c r="AE159" t="e">
        <f t="shared" si="23"/>
        <v>#N/A</v>
      </c>
      <c r="AF159" t="str">
        <f t="shared" si="24"/>
        <v>--</v>
      </c>
      <c r="AG159" t="e">
        <f t="shared" si="25"/>
        <v>#N/A</v>
      </c>
      <c r="AH159" t="str">
        <f>IF(IFERROR(IF(IF(AF159="--",INDEX(D:D,MATCH(AE159,INDEX(B:B,MATCH(AE159,B:B,)+1):B10673,)+MATCH(AE159,B:B,)))=D159,VLOOKUP(AE159,B:D,3,0),IF(AF159="--",INDEX(D:D,MATCH(AE159,INDEX(B:B,MATCH(AE159,B:B,)+1):B10673,)+MATCH(AE159,B:B,)),"---")),"---")=AD159,"---",IFERROR(IF(IF(AF159="--",INDEX(D:D,MATCH(AE159,INDEX(B:B,MATCH(AE159,B:B,)+1):B10673,)+MATCH(AE159,B:B,)))=AD159,VLOOKUP(AE159,B:D,3,0),IF(AF159="--",INDEX(D:D,MATCH(AE159,INDEX(B:B,MATCH(AE159,B:B,)+1):B10673,)+MATCH(AE159,B:B,)),"---")),"---"))</f>
        <v>---</v>
      </c>
      <c r="AI159" t="str">
        <f t="shared" si="26"/>
        <v>--</v>
      </c>
      <c r="AJ159" t="str">
        <f>IF(COUNTIF(CALC_CONN_TEI0181_REV01!F:F,IF(AH159&lt;&gt;"---",VLOOKUP(AD159,CALC_CONN_TEI0181_REV01!F:M,8,0),IF(IFERROR(IF(AD159=AH159,AI159,AH159),"---")="---","---",IF(COUNTIF(CALC_CONN_TEI0181_REV01!F:F,IFERROR(IF(AD159=AH159,AI159,AH159),"---"))&gt;0,"---",IFERROR(IF(AD159=AH159,AI159,AH159),"---")))))=1,IF(AH159&lt;&gt;"---",VLOOKUP(AD159,CALC_CONN_TEI0181_REV01!F:M,8,0),IF(IFERROR(IF(AD159=AH159,AI159,AH159),"---")="---","---",IF(COUNTIF(CALC_CONN_TEI0181_REV01!F:F,IFERROR(IF(AD159=AH159,AI159,AH159),"---"))&gt;0,"---",IFERROR(IF(AD159=AH159,AI159,AH159),"---")))),"---")</f>
        <v>---</v>
      </c>
      <c r="AK159" t="str">
        <f>IF(COUNTIF(CALC_CONN_TEI0181_REV01!F:F,IF(AH159&lt;&gt;"---",VLOOKUP(AD159,CALC_CONN_TEI0181_REV01!F:M,8,0),IF(IFERROR(IF(AD159=AH159,AI159,AH159),"---")="---","---",IF(COUNTIF(CALC_CONN_TEI0181_REV01!F:F,IFERROR(IF(AD159=AH159,AI159,AH159),"---"))&gt;0,"---",IFERROR(IF(AD159=AH159,AI159,AH159),"---")))))=0,IF(AH159&lt;&gt;"---",VLOOKUP(AD159,CALC_CONN_TEI0181_REV01!F:M,8,0),IF(IFERROR(IF(AD159=AH159,AI159,AH159),"---")="---","---",IF(COUNTIF(CALC_CONN_TEI0181_REV01!F:F,IFERROR(IF(AD159=AH159,AI159,AH159),"---"))&gt;0,"---",IFERROR(IF(AD159=AH159,AI159,AH159),"---")))),"---")</f>
        <v>---</v>
      </c>
    </row>
    <row r="160" spans="1:37" x14ac:dyDescent="0.25">
      <c r="A160" t="str">
        <f t="shared" si="18"/>
        <v>U1-G22</v>
      </c>
      <c r="B160" t="str">
        <f t="shared" si="19"/>
        <v>FPGA_VCC</v>
      </c>
      <c r="C160" t="str">
        <f t="shared" si="20"/>
        <v>U1-FPGA_VCC</v>
      </c>
      <c r="D160" t="str">
        <f t="shared" si="21"/>
        <v>U1-G22</v>
      </c>
      <c r="E160" t="s">
        <v>435</v>
      </c>
      <c r="F160" t="s">
        <v>564</v>
      </c>
      <c r="G160" t="s">
        <v>385</v>
      </c>
      <c r="L160" t="s">
        <v>565</v>
      </c>
      <c r="M160" t="s">
        <v>286</v>
      </c>
      <c r="N160">
        <v>34.008000000000003</v>
      </c>
      <c r="AB160" t="str">
        <f>B2B!D157</f>
        <v>J2</v>
      </c>
      <c r="AC160" t="str">
        <f>B2B!E157</f>
        <v>55</v>
      </c>
      <c r="AD160" t="str">
        <f t="shared" si="22"/>
        <v>J2-55</v>
      </c>
      <c r="AE160" t="e">
        <f t="shared" si="23"/>
        <v>#N/A</v>
      </c>
      <c r="AF160" t="str">
        <f t="shared" si="24"/>
        <v>--</v>
      </c>
      <c r="AG160" t="e">
        <f t="shared" si="25"/>
        <v>#N/A</v>
      </c>
      <c r="AH160" t="str">
        <f>IF(IFERROR(IF(IF(AF160="--",INDEX(D:D,MATCH(AE160,INDEX(B:B,MATCH(AE160,B:B,)+1):B10674,)+MATCH(AE160,B:B,)))=D160,VLOOKUP(AE160,B:D,3,0),IF(AF160="--",INDEX(D:D,MATCH(AE160,INDEX(B:B,MATCH(AE160,B:B,)+1):B10674,)+MATCH(AE160,B:B,)),"---")),"---")=AD160,"---",IFERROR(IF(IF(AF160="--",INDEX(D:D,MATCH(AE160,INDEX(B:B,MATCH(AE160,B:B,)+1):B10674,)+MATCH(AE160,B:B,)))=AD160,VLOOKUP(AE160,B:D,3,0),IF(AF160="--",INDEX(D:D,MATCH(AE160,INDEX(B:B,MATCH(AE160,B:B,)+1):B10674,)+MATCH(AE160,B:B,)),"---")),"---"))</f>
        <v>---</v>
      </c>
      <c r="AI160" t="str">
        <f t="shared" si="26"/>
        <v>--</v>
      </c>
      <c r="AJ160" t="str">
        <f>IF(COUNTIF(CALC_CONN_TEI0181_REV01!F:F,IF(AH160&lt;&gt;"---",VLOOKUP(AD160,CALC_CONN_TEI0181_REV01!F:M,8,0),IF(IFERROR(IF(AD160=AH160,AI160,AH160),"---")="---","---",IF(COUNTIF(CALC_CONN_TEI0181_REV01!F:F,IFERROR(IF(AD160=AH160,AI160,AH160),"---"))&gt;0,"---",IFERROR(IF(AD160=AH160,AI160,AH160),"---")))))=1,IF(AH160&lt;&gt;"---",VLOOKUP(AD160,CALC_CONN_TEI0181_REV01!F:M,8,0),IF(IFERROR(IF(AD160=AH160,AI160,AH160),"---")="---","---",IF(COUNTIF(CALC_CONN_TEI0181_REV01!F:F,IFERROR(IF(AD160=AH160,AI160,AH160),"---"))&gt;0,"---",IFERROR(IF(AD160=AH160,AI160,AH160),"---")))),"---")</f>
        <v>---</v>
      </c>
      <c r="AK160" t="str">
        <f>IF(COUNTIF(CALC_CONN_TEI0181_REV01!F:F,IF(AH160&lt;&gt;"---",VLOOKUP(AD160,CALC_CONN_TEI0181_REV01!F:M,8,0),IF(IFERROR(IF(AD160=AH160,AI160,AH160),"---")="---","---",IF(COUNTIF(CALC_CONN_TEI0181_REV01!F:F,IFERROR(IF(AD160=AH160,AI160,AH160),"---"))&gt;0,"---",IFERROR(IF(AD160=AH160,AI160,AH160),"---")))))=0,IF(AH160&lt;&gt;"---",VLOOKUP(AD160,CALC_CONN_TEI0181_REV01!F:M,8,0),IF(IFERROR(IF(AD160=AH160,AI160,AH160),"---")="---","---",IF(COUNTIF(CALC_CONN_TEI0181_REV01!F:F,IFERROR(IF(AD160=AH160,AI160,AH160),"---"))&gt;0,"---",IFERROR(IF(AD160=AH160,AI160,AH160),"---")))),"---")</f>
        <v>---</v>
      </c>
    </row>
    <row r="161" spans="1:37" x14ac:dyDescent="0.25">
      <c r="A161" t="str">
        <f t="shared" si="18"/>
        <v>U1-G27</v>
      </c>
      <c r="B161" t="str">
        <f t="shared" si="19"/>
        <v>NetU1_G27</v>
      </c>
      <c r="C161" t="str">
        <f t="shared" si="20"/>
        <v>U1-NetU1_G27</v>
      </c>
      <c r="D161" t="str">
        <f t="shared" si="21"/>
        <v>U1-G27</v>
      </c>
      <c r="E161" t="s">
        <v>435</v>
      </c>
      <c r="F161" t="s">
        <v>566</v>
      </c>
      <c r="G161" t="s">
        <v>567</v>
      </c>
      <c r="L161" t="s">
        <v>349</v>
      </c>
      <c r="M161" t="s">
        <v>286</v>
      </c>
      <c r="N161">
        <v>50.817</v>
      </c>
      <c r="AB161" t="str">
        <f>B2B!D158</f>
        <v>J2</v>
      </c>
      <c r="AC161" t="str">
        <f>B2B!E158</f>
        <v>56</v>
      </c>
      <c r="AD161" t="str">
        <f t="shared" si="22"/>
        <v>J2-56</v>
      </c>
      <c r="AE161" t="e">
        <f t="shared" si="23"/>
        <v>#N/A</v>
      </c>
      <c r="AF161" t="str">
        <f t="shared" si="24"/>
        <v>--</v>
      </c>
      <c r="AG161" t="e">
        <f t="shared" si="25"/>
        <v>#N/A</v>
      </c>
      <c r="AH161" t="str">
        <f>IF(IFERROR(IF(IF(AF161="--",INDEX(D:D,MATCH(AE161,INDEX(B:B,MATCH(AE161,B:B,)+1):B10675,)+MATCH(AE161,B:B,)))=D161,VLOOKUP(AE161,B:D,3,0),IF(AF161="--",INDEX(D:D,MATCH(AE161,INDEX(B:B,MATCH(AE161,B:B,)+1):B10675,)+MATCH(AE161,B:B,)),"---")),"---")=AD161,"---",IFERROR(IF(IF(AF161="--",INDEX(D:D,MATCH(AE161,INDEX(B:B,MATCH(AE161,B:B,)+1):B10675,)+MATCH(AE161,B:B,)))=AD161,VLOOKUP(AE161,B:D,3,0),IF(AF161="--",INDEX(D:D,MATCH(AE161,INDEX(B:B,MATCH(AE161,B:B,)+1):B10675,)+MATCH(AE161,B:B,)),"---")),"---"))</f>
        <v>---</v>
      </c>
      <c r="AI161" t="str">
        <f t="shared" si="26"/>
        <v>--</v>
      </c>
      <c r="AJ161" t="str">
        <f>IF(COUNTIF(CALC_CONN_TEI0181_REV01!F:F,IF(AH161&lt;&gt;"---",VLOOKUP(AD161,CALC_CONN_TEI0181_REV01!F:M,8,0),IF(IFERROR(IF(AD161=AH161,AI161,AH161),"---")="---","---",IF(COUNTIF(CALC_CONN_TEI0181_REV01!F:F,IFERROR(IF(AD161=AH161,AI161,AH161),"---"))&gt;0,"---",IFERROR(IF(AD161=AH161,AI161,AH161),"---")))))=1,IF(AH161&lt;&gt;"---",VLOOKUP(AD161,CALC_CONN_TEI0181_REV01!F:M,8,0),IF(IFERROR(IF(AD161=AH161,AI161,AH161),"---")="---","---",IF(COUNTIF(CALC_CONN_TEI0181_REV01!F:F,IFERROR(IF(AD161=AH161,AI161,AH161),"---"))&gt;0,"---",IFERROR(IF(AD161=AH161,AI161,AH161),"---")))),"---")</f>
        <v>---</v>
      </c>
      <c r="AK161" t="str">
        <f>IF(COUNTIF(CALC_CONN_TEI0181_REV01!F:F,IF(AH161&lt;&gt;"---",VLOOKUP(AD161,CALC_CONN_TEI0181_REV01!F:M,8,0),IF(IFERROR(IF(AD161=AH161,AI161,AH161),"---")="---","---",IF(COUNTIF(CALC_CONN_TEI0181_REV01!F:F,IFERROR(IF(AD161=AH161,AI161,AH161),"---"))&gt;0,"---",IFERROR(IF(AD161=AH161,AI161,AH161),"---")))))=0,IF(AH161&lt;&gt;"---",VLOOKUP(AD161,CALC_CONN_TEI0181_REV01!F:M,8,0),IF(IFERROR(IF(AD161=AH161,AI161,AH161),"---")="---","---",IF(COUNTIF(CALC_CONN_TEI0181_REV01!F:F,IFERROR(IF(AD161=AH161,AI161,AH161),"---"))&gt;0,"---",IFERROR(IF(AD161=AH161,AI161,AH161),"---")))),"---")</f>
        <v>---</v>
      </c>
    </row>
    <row r="162" spans="1:37" x14ac:dyDescent="0.25">
      <c r="A162" t="str">
        <f t="shared" si="18"/>
        <v>U1-H15</v>
      </c>
      <c r="B162" t="str">
        <f t="shared" si="19"/>
        <v>FPGA_VCC</v>
      </c>
      <c r="C162" t="str">
        <f t="shared" si="20"/>
        <v>U1-FPGA_VCC</v>
      </c>
      <c r="D162" t="str">
        <f t="shared" si="21"/>
        <v>U1-H15</v>
      </c>
      <c r="E162" t="s">
        <v>435</v>
      </c>
      <c r="F162" t="s">
        <v>568</v>
      </c>
      <c r="G162" t="s">
        <v>385</v>
      </c>
      <c r="L162" t="s">
        <v>324</v>
      </c>
      <c r="M162" t="s">
        <v>286</v>
      </c>
      <c r="N162">
        <v>53.637099999999997</v>
      </c>
      <c r="AB162" t="str">
        <f>B2B!D159</f>
        <v>J2</v>
      </c>
      <c r="AC162" t="str">
        <f>B2B!E159</f>
        <v>57</v>
      </c>
      <c r="AD162" t="str">
        <f t="shared" si="22"/>
        <v>J2-57</v>
      </c>
      <c r="AE162" t="e">
        <f t="shared" si="23"/>
        <v>#N/A</v>
      </c>
      <c r="AF162" t="str">
        <f t="shared" si="24"/>
        <v>--</v>
      </c>
      <c r="AG162" t="e">
        <f t="shared" si="25"/>
        <v>#N/A</v>
      </c>
      <c r="AH162" t="str">
        <f>IF(IFERROR(IF(IF(AF162="--",INDEX(D:D,MATCH(AE162,INDEX(B:B,MATCH(AE162,B:B,)+1):B10676,)+MATCH(AE162,B:B,)))=D162,VLOOKUP(AE162,B:D,3,0),IF(AF162="--",INDEX(D:D,MATCH(AE162,INDEX(B:B,MATCH(AE162,B:B,)+1):B10676,)+MATCH(AE162,B:B,)),"---")),"---")=AD162,"---",IFERROR(IF(IF(AF162="--",INDEX(D:D,MATCH(AE162,INDEX(B:B,MATCH(AE162,B:B,)+1):B10676,)+MATCH(AE162,B:B,)))=AD162,VLOOKUP(AE162,B:D,3,0),IF(AF162="--",INDEX(D:D,MATCH(AE162,INDEX(B:B,MATCH(AE162,B:B,)+1):B10676,)+MATCH(AE162,B:B,)),"---")),"---"))</f>
        <v>---</v>
      </c>
      <c r="AI162" t="str">
        <f t="shared" si="26"/>
        <v>--</v>
      </c>
      <c r="AJ162" t="str">
        <f>IF(COUNTIF(CALC_CONN_TEI0181_REV01!F:F,IF(AH162&lt;&gt;"---",VLOOKUP(AD162,CALC_CONN_TEI0181_REV01!F:M,8,0),IF(IFERROR(IF(AD162=AH162,AI162,AH162),"---")="---","---",IF(COUNTIF(CALC_CONN_TEI0181_REV01!F:F,IFERROR(IF(AD162=AH162,AI162,AH162),"---"))&gt;0,"---",IFERROR(IF(AD162=AH162,AI162,AH162),"---")))))=1,IF(AH162&lt;&gt;"---",VLOOKUP(AD162,CALC_CONN_TEI0181_REV01!F:M,8,0),IF(IFERROR(IF(AD162=AH162,AI162,AH162),"---")="---","---",IF(COUNTIF(CALC_CONN_TEI0181_REV01!F:F,IFERROR(IF(AD162=AH162,AI162,AH162),"---"))&gt;0,"---",IFERROR(IF(AD162=AH162,AI162,AH162),"---")))),"---")</f>
        <v>---</v>
      </c>
      <c r="AK162" t="str">
        <f>IF(COUNTIF(CALC_CONN_TEI0181_REV01!F:F,IF(AH162&lt;&gt;"---",VLOOKUP(AD162,CALC_CONN_TEI0181_REV01!F:M,8,0),IF(IFERROR(IF(AD162=AH162,AI162,AH162),"---")="---","---",IF(COUNTIF(CALC_CONN_TEI0181_REV01!F:F,IFERROR(IF(AD162=AH162,AI162,AH162),"---"))&gt;0,"---",IFERROR(IF(AD162=AH162,AI162,AH162),"---")))))=0,IF(AH162&lt;&gt;"---",VLOOKUP(AD162,CALC_CONN_TEI0181_REV01!F:M,8,0),IF(IFERROR(IF(AD162=AH162,AI162,AH162),"---")="---","---",IF(COUNTIF(CALC_CONN_TEI0181_REV01!F:F,IFERROR(IF(AD162=AH162,AI162,AH162),"---"))&gt;0,"---",IFERROR(IF(AD162=AH162,AI162,AH162),"---")))),"---")</f>
        <v>---</v>
      </c>
    </row>
    <row r="163" spans="1:37" x14ac:dyDescent="0.25">
      <c r="A163" t="str">
        <f t="shared" si="18"/>
        <v>U1-H17</v>
      </c>
      <c r="B163" t="str">
        <f t="shared" si="19"/>
        <v>FPGA_VCC</v>
      </c>
      <c r="C163" t="str">
        <f t="shared" si="20"/>
        <v>U1-FPGA_VCC</v>
      </c>
      <c r="D163" t="str">
        <f t="shared" si="21"/>
        <v>U1-H17</v>
      </c>
      <c r="E163" t="s">
        <v>435</v>
      </c>
      <c r="F163" t="s">
        <v>569</v>
      </c>
      <c r="G163" t="s">
        <v>385</v>
      </c>
      <c r="L163" t="s">
        <v>331</v>
      </c>
      <c r="M163" t="s">
        <v>286</v>
      </c>
      <c r="N163">
        <v>0</v>
      </c>
      <c r="AB163" t="str">
        <f>B2B!D160</f>
        <v>J2</v>
      </c>
      <c r="AC163" t="str">
        <f>B2B!E160</f>
        <v>58</v>
      </c>
      <c r="AD163" t="str">
        <f t="shared" si="22"/>
        <v>J2-58</v>
      </c>
      <c r="AE163" t="e">
        <f t="shared" si="23"/>
        <v>#N/A</v>
      </c>
      <c r="AF163" t="str">
        <f t="shared" si="24"/>
        <v>--</v>
      </c>
      <c r="AG163" t="e">
        <f t="shared" si="25"/>
        <v>#N/A</v>
      </c>
      <c r="AH163" t="str">
        <f>IF(IFERROR(IF(IF(AF163="--",INDEX(D:D,MATCH(AE163,INDEX(B:B,MATCH(AE163,B:B,)+1):B10677,)+MATCH(AE163,B:B,)))=D163,VLOOKUP(AE163,B:D,3,0),IF(AF163="--",INDEX(D:D,MATCH(AE163,INDEX(B:B,MATCH(AE163,B:B,)+1):B10677,)+MATCH(AE163,B:B,)),"---")),"---")=AD163,"---",IFERROR(IF(IF(AF163="--",INDEX(D:D,MATCH(AE163,INDEX(B:B,MATCH(AE163,B:B,)+1):B10677,)+MATCH(AE163,B:B,)))=AD163,VLOOKUP(AE163,B:D,3,0),IF(AF163="--",INDEX(D:D,MATCH(AE163,INDEX(B:B,MATCH(AE163,B:B,)+1):B10677,)+MATCH(AE163,B:B,)),"---")),"---"))</f>
        <v>---</v>
      </c>
      <c r="AI163" t="str">
        <f t="shared" si="26"/>
        <v>--</v>
      </c>
      <c r="AJ163" t="str">
        <f>IF(COUNTIF(CALC_CONN_TEI0181_REV01!F:F,IF(AH163&lt;&gt;"---",VLOOKUP(AD163,CALC_CONN_TEI0181_REV01!F:M,8,0),IF(IFERROR(IF(AD163=AH163,AI163,AH163),"---")="---","---",IF(COUNTIF(CALC_CONN_TEI0181_REV01!F:F,IFERROR(IF(AD163=AH163,AI163,AH163),"---"))&gt;0,"---",IFERROR(IF(AD163=AH163,AI163,AH163),"---")))))=1,IF(AH163&lt;&gt;"---",VLOOKUP(AD163,CALC_CONN_TEI0181_REV01!F:M,8,0),IF(IFERROR(IF(AD163=AH163,AI163,AH163),"---")="---","---",IF(COUNTIF(CALC_CONN_TEI0181_REV01!F:F,IFERROR(IF(AD163=AH163,AI163,AH163),"---"))&gt;0,"---",IFERROR(IF(AD163=AH163,AI163,AH163),"---")))),"---")</f>
        <v>---</v>
      </c>
      <c r="AK163" t="str">
        <f>IF(COUNTIF(CALC_CONN_TEI0181_REV01!F:F,IF(AH163&lt;&gt;"---",VLOOKUP(AD163,CALC_CONN_TEI0181_REV01!F:M,8,0),IF(IFERROR(IF(AD163=AH163,AI163,AH163),"---")="---","---",IF(COUNTIF(CALC_CONN_TEI0181_REV01!F:F,IFERROR(IF(AD163=AH163,AI163,AH163),"---"))&gt;0,"---",IFERROR(IF(AD163=AH163,AI163,AH163),"---")))))=0,IF(AH163&lt;&gt;"---",VLOOKUP(AD163,CALC_CONN_TEI0181_REV01!F:M,8,0),IF(IFERROR(IF(AD163=AH163,AI163,AH163),"---")="---","---",IF(COUNTIF(CALC_CONN_TEI0181_REV01!F:F,IFERROR(IF(AD163=AH163,AI163,AH163),"---"))&gt;0,"---",IFERROR(IF(AD163=AH163,AI163,AH163),"---")))),"---")</f>
        <v>---</v>
      </c>
    </row>
    <row r="164" spans="1:37" x14ac:dyDescent="0.25">
      <c r="A164" t="str">
        <f t="shared" si="18"/>
        <v>U1-H19</v>
      </c>
      <c r="B164" t="str">
        <f t="shared" si="19"/>
        <v>NetC24_1</v>
      </c>
      <c r="C164" t="str">
        <f t="shared" si="20"/>
        <v>U1-NetC24_1</v>
      </c>
      <c r="D164" t="str">
        <f t="shared" si="21"/>
        <v>U1-H19</v>
      </c>
      <c r="E164" t="s">
        <v>435</v>
      </c>
      <c r="F164" t="s">
        <v>570</v>
      </c>
      <c r="G164" t="s">
        <v>430</v>
      </c>
      <c r="L164" t="s">
        <v>571</v>
      </c>
      <c r="M164" t="s">
        <v>286</v>
      </c>
      <c r="N164">
        <v>31.124199999999998</v>
      </c>
      <c r="AB164" t="str">
        <f>B2B!D161</f>
        <v>J2</v>
      </c>
      <c r="AC164" t="str">
        <f>B2B!E161</f>
        <v>59</v>
      </c>
      <c r="AD164" t="str">
        <f t="shared" si="22"/>
        <v>J2-59</v>
      </c>
      <c r="AE164" t="e">
        <f t="shared" si="23"/>
        <v>#N/A</v>
      </c>
      <c r="AF164" t="str">
        <f t="shared" si="24"/>
        <v>--</v>
      </c>
      <c r="AG164" t="e">
        <f t="shared" si="25"/>
        <v>#N/A</v>
      </c>
      <c r="AH164" t="str">
        <f>IF(IFERROR(IF(IF(AF164="--",INDEX(D:D,MATCH(AE164,INDEX(B:B,MATCH(AE164,B:B,)+1):B10678,)+MATCH(AE164,B:B,)))=D164,VLOOKUP(AE164,B:D,3,0),IF(AF164="--",INDEX(D:D,MATCH(AE164,INDEX(B:B,MATCH(AE164,B:B,)+1):B10678,)+MATCH(AE164,B:B,)),"---")),"---")=AD164,"---",IFERROR(IF(IF(AF164="--",INDEX(D:D,MATCH(AE164,INDEX(B:B,MATCH(AE164,B:B,)+1):B10678,)+MATCH(AE164,B:B,)))=AD164,VLOOKUP(AE164,B:D,3,0),IF(AF164="--",INDEX(D:D,MATCH(AE164,INDEX(B:B,MATCH(AE164,B:B,)+1):B10678,)+MATCH(AE164,B:B,)),"---")),"---"))</f>
        <v>---</v>
      </c>
      <c r="AI164" t="str">
        <f t="shared" si="26"/>
        <v>--</v>
      </c>
      <c r="AJ164" t="str">
        <f>IF(COUNTIF(CALC_CONN_TEI0181_REV01!F:F,IF(AH164&lt;&gt;"---",VLOOKUP(AD164,CALC_CONN_TEI0181_REV01!F:M,8,0),IF(IFERROR(IF(AD164=AH164,AI164,AH164),"---")="---","---",IF(COUNTIF(CALC_CONN_TEI0181_REV01!F:F,IFERROR(IF(AD164=AH164,AI164,AH164),"---"))&gt;0,"---",IFERROR(IF(AD164=AH164,AI164,AH164),"---")))))=1,IF(AH164&lt;&gt;"---",VLOOKUP(AD164,CALC_CONN_TEI0181_REV01!F:M,8,0),IF(IFERROR(IF(AD164=AH164,AI164,AH164),"---")="---","---",IF(COUNTIF(CALC_CONN_TEI0181_REV01!F:F,IFERROR(IF(AD164=AH164,AI164,AH164),"---"))&gt;0,"---",IFERROR(IF(AD164=AH164,AI164,AH164),"---")))),"---")</f>
        <v>---</v>
      </c>
      <c r="AK164" t="str">
        <f>IF(COUNTIF(CALC_CONN_TEI0181_REV01!F:F,IF(AH164&lt;&gt;"---",VLOOKUP(AD164,CALC_CONN_TEI0181_REV01!F:M,8,0),IF(IFERROR(IF(AD164=AH164,AI164,AH164),"---")="---","---",IF(COUNTIF(CALC_CONN_TEI0181_REV01!F:F,IFERROR(IF(AD164=AH164,AI164,AH164),"---"))&gt;0,"---",IFERROR(IF(AD164=AH164,AI164,AH164),"---")))))=0,IF(AH164&lt;&gt;"---",VLOOKUP(AD164,CALC_CONN_TEI0181_REV01!F:M,8,0),IF(IFERROR(IF(AD164=AH164,AI164,AH164),"---")="---","---",IF(COUNTIF(CALC_CONN_TEI0181_REV01!F:F,IFERROR(IF(AD164=AH164,AI164,AH164),"---"))&gt;0,"---",IFERROR(IF(AD164=AH164,AI164,AH164),"---")))),"---")</f>
        <v>---</v>
      </c>
    </row>
    <row r="165" spans="1:37" x14ac:dyDescent="0.25">
      <c r="A165" t="str">
        <f t="shared" si="18"/>
        <v>U1-H21</v>
      </c>
      <c r="B165" t="str">
        <f t="shared" si="19"/>
        <v>1.8V</v>
      </c>
      <c r="C165" t="str">
        <f t="shared" si="20"/>
        <v>U1-1.8V</v>
      </c>
      <c r="D165" t="str">
        <f t="shared" si="21"/>
        <v>U1-H21</v>
      </c>
      <c r="E165" t="s">
        <v>435</v>
      </c>
      <c r="F165" t="s">
        <v>572</v>
      </c>
      <c r="G165" t="s">
        <v>288</v>
      </c>
      <c r="L165" t="s">
        <v>573</v>
      </c>
      <c r="M165" t="s">
        <v>286</v>
      </c>
      <c r="N165">
        <v>19.893699999999999</v>
      </c>
      <c r="AB165" t="str">
        <f>B2B!D162</f>
        <v>J2</v>
      </c>
      <c r="AC165" t="str">
        <f>B2B!E162</f>
        <v>60</v>
      </c>
      <c r="AD165" t="str">
        <f t="shared" si="22"/>
        <v>J2-60</v>
      </c>
      <c r="AE165" t="e">
        <f t="shared" si="23"/>
        <v>#N/A</v>
      </c>
      <c r="AF165" t="str">
        <f t="shared" si="24"/>
        <v>--</v>
      </c>
      <c r="AG165" t="e">
        <f t="shared" si="25"/>
        <v>#N/A</v>
      </c>
      <c r="AH165" t="str">
        <f>IF(IFERROR(IF(IF(AF165="--",INDEX(D:D,MATCH(AE165,INDEX(B:B,MATCH(AE165,B:B,)+1):B10679,)+MATCH(AE165,B:B,)))=D165,VLOOKUP(AE165,B:D,3,0),IF(AF165="--",INDEX(D:D,MATCH(AE165,INDEX(B:B,MATCH(AE165,B:B,)+1):B10679,)+MATCH(AE165,B:B,)),"---")),"---")=AD165,"---",IFERROR(IF(IF(AF165="--",INDEX(D:D,MATCH(AE165,INDEX(B:B,MATCH(AE165,B:B,)+1):B10679,)+MATCH(AE165,B:B,)))=AD165,VLOOKUP(AE165,B:D,3,0),IF(AF165="--",INDEX(D:D,MATCH(AE165,INDEX(B:B,MATCH(AE165,B:B,)+1):B10679,)+MATCH(AE165,B:B,)),"---")),"---"))</f>
        <v>---</v>
      </c>
      <c r="AI165" t="str">
        <f t="shared" si="26"/>
        <v>--</v>
      </c>
      <c r="AJ165" t="str">
        <f>IF(COUNTIF(CALC_CONN_TEI0181_REV01!F:F,IF(AH165&lt;&gt;"---",VLOOKUP(AD165,CALC_CONN_TEI0181_REV01!F:M,8,0),IF(IFERROR(IF(AD165=AH165,AI165,AH165),"---")="---","---",IF(COUNTIF(CALC_CONN_TEI0181_REV01!F:F,IFERROR(IF(AD165=AH165,AI165,AH165),"---"))&gt;0,"---",IFERROR(IF(AD165=AH165,AI165,AH165),"---")))))=1,IF(AH165&lt;&gt;"---",VLOOKUP(AD165,CALC_CONN_TEI0181_REV01!F:M,8,0),IF(IFERROR(IF(AD165=AH165,AI165,AH165),"---")="---","---",IF(COUNTIF(CALC_CONN_TEI0181_REV01!F:F,IFERROR(IF(AD165=AH165,AI165,AH165),"---"))&gt;0,"---",IFERROR(IF(AD165=AH165,AI165,AH165),"---")))),"---")</f>
        <v>---</v>
      </c>
      <c r="AK165" t="str">
        <f>IF(COUNTIF(CALC_CONN_TEI0181_REV01!F:F,IF(AH165&lt;&gt;"---",VLOOKUP(AD165,CALC_CONN_TEI0181_REV01!F:M,8,0),IF(IFERROR(IF(AD165=AH165,AI165,AH165),"---")="---","---",IF(COUNTIF(CALC_CONN_TEI0181_REV01!F:F,IFERROR(IF(AD165=AH165,AI165,AH165),"---"))&gt;0,"---",IFERROR(IF(AD165=AH165,AI165,AH165),"---")))))=0,IF(AH165&lt;&gt;"---",VLOOKUP(AD165,CALC_CONN_TEI0181_REV01!F:M,8,0),IF(IFERROR(IF(AD165=AH165,AI165,AH165),"---")="---","---",IF(COUNTIF(CALC_CONN_TEI0181_REV01!F:F,IFERROR(IF(AD165=AH165,AI165,AH165),"---"))&gt;0,"---",IFERROR(IF(AD165=AH165,AI165,AH165),"---")))),"---")</f>
        <v>---</v>
      </c>
    </row>
    <row r="166" spans="1:37" x14ac:dyDescent="0.25">
      <c r="A166" t="str">
        <f t="shared" si="18"/>
        <v>U1-H24</v>
      </c>
      <c r="B166" t="str">
        <f t="shared" si="19"/>
        <v>NetU1_H24</v>
      </c>
      <c r="C166" t="str">
        <f t="shared" si="20"/>
        <v>U1-NetU1_H24</v>
      </c>
      <c r="D166" t="str">
        <f t="shared" si="21"/>
        <v>U1-H24</v>
      </c>
      <c r="E166" t="s">
        <v>435</v>
      </c>
      <c r="F166" t="s">
        <v>574</v>
      </c>
      <c r="G166" t="s">
        <v>575</v>
      </c>
      <c r="L166" t="s">
        <v>391</v>
      </c>
      <c r="M166" t="s">
        <v>286</v>
      </c>
      <c r="N166">
        <v>0</v>
      </c>
      <c r="AB166" t="str">
        <f>B2B!D163</f>
        <v>J2</v>
      </c>
      <c r="AC166" t="str">
        <f>B2B!E163</f>
        <v>61</v>
      </c>
      <c r="AD166" t="str">
        <f t="shared" si="22"/>
        <v>J2-61</v>
      </c>
      <c r="AE166" t="e">
        <f t="shared" si="23"/>
        <v>#N/A</v>
      </c>
      <c r="AF166" t="str">
        <f t="shared" si="24"/>
        <v>--</v>
      </c>
      <c r="AG166" t="e">
        <f t="shared" si="25"/>
        <v>#N/A</v>
      </c>
      <c r="AH166" t="str">
        <f>IF(IFERROR(IF(IF(AF166="--",INDEX(D:D,MATCH(AE166,INDEX(B:B,MATCH(AE166,B:B,)+1):B10680,)+MATCH(AE166,B:B,)))=D166,VLOOKUP(AE166,B:D,3,0),IF(AF166="--",INDEX(D:D,MATCH(AE166,INDEX(B:B,MATCH(AE166,B:B,)+1):B10680,)+MATCH(AE166,B:B,)),"---")),"---")=AD166,"---",IFERROR(IF(IF(AF166="--",INDEX(D:D,MATCH(AE166,INDEX(B:B,MATCH(AE166,B:B,)+1):B10680,)+MATCH(AE166,B:B,)))=AD166,VLOOKUP(AE166,B:D,3,0),IF(AF166="--",INDEX(D:D,MATCH(AE166,INDEX(B:B,MATCH(AE166,B:B,)+1):B10680,)+MATCH(AE166,B:B,)),"---")),"---"))</f>
        <v>---</v>
      </c>
      <c r="AI166" t="str">
        <f t="shared" si="26"/>
        <v>--</v>
      </c>
      <c r="AJ166" t="str">
        <f>IF(COUNTIF(CALC_CONN_TEI0181_REV01!F:F,IF(AH166&lt;&gt;"---",VLOOKUP(AD166,CALC_CONN_TEI0181_REV01!F:M,8,0),IF(IFERROR(IF(AD166=AH166,AI166,AH166),"---")="---","---",IF(COUNTIF(CALC_CONN_TEI0181_REV01!F:F,IFERROR(IF(AD166=AH166,AI166,AH166),"---"))&gt;0,"---",IFERROR(IF(AD166=AH166,AI166,AH166),"---")))))=1,IF(AH166&lt;&gt;"---",VLOOKUP(AD166,CALC_CONN_TEI0181_REV01!F:M,8,0),IF(IFERROR(IF(AD166=AH166,AI166,AH166),"---")="---","---",IF(COUNTIF(CALC_CONN_TEI0181_REV01!F:F,IFERROR(IF(AD166=AH166,AI166,AH166),"---"))&gt;0,"---",IFERROR(IF(AD166=AH166,AI166,AH166),"---")))),"---")</f>
        <v>---</v>
      </c>
      <c r="AK166" t="str">
        <f>IF(COUNTIF(CALC_CONN_TEI0181_REV01!F:F,IF(AH166&lt;&gt;"---",VLOOKUP(AD166,CALC_CONN_TEI0181_REV01!F:M,8,0),IF(IFERROR(IF(AD166=AH166,AI166,AH166),"---")="---","---",IF(COUNTIF(CALC_CONN_TEI0181_REV01!F:F,IFERROR(IF(AD166=AH166,AI166,AH166),"---"))&gt;0,"---",IFERROR(IF(AD166=AH166,AI166,AH166),"---")))))=0,IF(AH166&lt;&gt;"---",VLOOKUP(AD166,CALC_CONN_TEI0181_REV01!F:M,8,0),IF(IFERROR(IF(AD166=AH166,AI166,AH166),"---")="---","---",IF(COUNTIF(CALC_CONN_TEI0181_REV01!F:F,IFERROR(IF(AD166=AH166,AI166,AH166),"---"))&gt;0,"---",IFERROR(IF(AD166=AH166,AI166,AH166),"---")))),"---")</f>
        <v>---</v>
      </c>
    </row>
    <row r="167" spans="1:37" x14ac:dyDescent="0.25">
      <c r="A167" t="str">
        <f t="shared" si="18"/>
        <v>U1-H25</v>
      </c>
      <c r="B167" t="str">
        <f t="shared" si="19"/>
        <v>NetU1_H25</v>
      </c>
      <c r="C167" t="str">
        <f t="shared" si="20"/>
        <v>U1-NetU1_H25</v>
      </c>
      <c r="D167" t="str">
        <f t="shared" si="21"/>
        <v>U1-H25</v>
      </c>
      <c r="E167" t="s">
        <v>435</v>
      </c>
      <c r="F167" t="s">
        <v>576</v>
      </c>
      <c r="G167" t="s">
        <v>577</v>
      </c>
      <c r="L167" t="s">
        <v>578</v>
      </c>
      <c r="M167" t="s">
        <v>286</v>
      </c>
      <c r="N167">
        <v>61.44</v>
      </c>
      <c r="AB167" t="str">
        <f>B2B!D164</f>
        <v>J2</v>
      </c>
      <c r="AC167" t="str">
        <f>B2B!E164</f>
        <v>62</v>
      </c>
      <c r="AD167" t="str">
        <f t="shared" si="22"/>
        <v>J2-62</v>
      </c>
      <c r="AE167" t="e">
        <f t="shared" si="23"/>
        <v>#N/A</v>
      </c>
      <c r="AF167" t="str">
        <f t="shared" si="24"/>
        <v>--</v>
      </c>
      <c r="AG167" t="e">
        <f t="shared" si="25"/>
        <v>#N/A</v>
      </c>
      <c r="AH167" t="str">
        <f>IF(IFERROR(IF(IF(AF167="--",INDEX(D:D,MATCH(AE167,INDEX(B:B,MATCH(AE167,B:B,)+1):B10681,)+MATCH(AE167,B:B,)))=D167,VLOOKUP(AE167,B:D,3,0),IF(AF167="--",INDEX(D:D,MATCH(AE167,INDEX(B:B,MATCH(AE167,B:B,)+1):B10681,)+MATCH(AE167,B:B,)),"---")),"---")=AD167,"---",IFERROR(IF(IF(AF167="--",INDEX(D:D,MATCH(AE167,INDEX(B:B,MATCH(AE167,B:B,)+1):B10681,)+MATCH(AE167,B:B,)))=AD167,VLOOKUP(AE167,B:D,3,0),IF(AF167="--",INDEX(D:D,MATCH(AE167,INDEX(B:B,MATCH(AE167,B:B,)+1):B10681,)+MATCH(AE167,B:B,)),"---")),"---"))</f>
        <v>---</v>
      </c>
      <c r="AI167" t="str">
        <f t="shared" si="26"/>
        <v>--</v>
      </c>
      <c r="AJ167" t="str">
        <f>IF(COUNTIF(CALC_CONN_TEI0181_REV01!F:F,IF(AH167&lt;&gt;"---",VLOOKUP(AD167,CALC_CONN_TEI0181_REV01!F:M,8,0),IF(IFERROR(IF(AD167=AH167,AI167,AH167),"---")="---","---",IF(COUNTIF(CALC_CONN_TEI0181_REV01!F:F,IFERROR(IF(AD167=AH167,AI167,AH167),"---"))&gt;0,"---",IFERROR(IF(AD167=AH167,AI167,AH167),"---")))))=1,IF(AH167&lt;&gt;"---",VLOOKUP(AD167,CALC_CONN_TEI0181_REV01!F:M,8,0),IF(IFERROR(IF(AD167=AH167,AI167,AH167),"---")="---","---",IF(COUNTIF(CALC_CONN_TEI0181_REV01!F:F,IFERROR(IF(AD167=AH167,AI167,AH167),"---"))&gt;0,"---",IFERROR(IF(AD167=AH167,AI167,AH167),"---")))),"---")</f>
        <v>---</v>
      </c>
      <c r="AK167" t="str">
        <f>IF(COUNTIF(CALC_CONN_TEI0181_REV01!F:F,IF(AH167&lt;&gt;"---",VLOOKUP(AD167,CALC_CONN_TEI0181_REV01!F:M,8,0),IF(IFERROR(IF(AD167=AH167,AI167,AH167),"---")="---","---",IF(COUNTIF(CALC_CONN_TEI0181_REV01!F:F,IFERROR(IF(AD167=AH167,AI167,AH167),"---"))&gt;0,"---",IFERROR(IF(AD167=AH167,AI167,AH167),"---")))))=0,IF(AH167&lt;&gt;"---",VLOOKUP(AD167,CALC_CONN_TEI0181_REV01!F:M,8,0),IF(IFERROR(IF(AD167=AH167,AI167,AH167),"---")="---","---",IF(COUNTIF(CALC_CONN_TEI0181_REV01!F:F,IFERROR(IF(AD167=AH167,AI167,AH167),"---"))&gt;0,"---",IFERROR(IF(AD167=AH167,AI167,AH167),"---")))),"---")</f>
        <v>---</v>
      </c>
    </row>
    <row r="168" spans="1:37" x14ac:dyDescent="0.25">
      <c r="A168" t="str">
        <f t="shared" si="18"/>
        <v>U1-H29</v>
      </c>
      <c r="B168" t="str">
        <f t="shared" si="19"/>
        <v>GND</v>
      </c>
      <c r="C168" t="str">
        <f t="shared" si="20"/>
        <v>U1-GND</v>
      </c>
      <c r="D168" t="str">
        <f t="shared" si="21"/>
        <v>U1-H29</v>
      </c>
      <c r="E168" t="s">
        <v>435</v>
      </c>
      <c r="F168" t="s">
        <v>579</v>
      </c>
      <c r="G168" t="s">
        <v>325</v>
      </c>
      <c r="L168" t="s">
        <v>580</v>
      </c>
      <c r="M168" t="s">
        <v>286</v>
      </c>
      <c r="N168">
        <v>67.440200000000004</v>
      </c>
      <c r="AB168" t="str">
        <f>B2B!D165</f>
        <v>J2</v>
      </c>
      <c r="AC168" t="str">
        <f>B2B!E165</f>
        <v>63</v>
      </c>
      <c r="AD168" t="str">
        <f t="shared" si="22"/>
        <v>J2-63</v>
      </c>
      <c r="AE168" t="e">
        <f t="shared" si="23"/>
        <v>#N/A</v>
      </c>
      <c r="AF168" t="str">
        <f t="shared" si="24"/>
        <v>--</v>
      </c>
      <c r="AG168" t="e">
        <f t="shared" si="25"/>
        <v>#N/A</v>
      </c>
      <c r="AH168" t="str">
        <f>IF(IFERROR(IF(IF(AF168="--",INDEX(D:D,MATCH(AE168,INDEX(B:B,MATCH(AE168,B:B,)+1):B10682,)+MATCH(AE168,B:B,)))=D168,VLOOKUP(AE168,B:D,3,0),IF(AF168="--",INDEX(D:D,MATCH(AE168,INDEX(B:B,MATCH(AE168,B:B,)+1):B10682,)+MATCH(AE168,B:B,)),"---")),"---")=AD168,"---",IFERROR(IF(IF(AF168="--",INDEX(D:D,MATCH(AE168,INDEX(B:B,MATCH(AE168,B:B,)+1):B10682,)+MATCH(AE168,B:B,)))=AD168,VLOOKUP(AE168,B:D,3,0),IF(AF168="--",INDEX(D:D,MATCH(AE168,INDEX(B:B,MATCH(AE168,B:B,)+1):B10682,)+MATCH(AE168,B:B,)),"---")),"---"))</f>
        <v>---</v>
      </c>
      <c r="AI168" t="str">
        <f t="shared" si="26"/>
        <v>--</v>
      </c>
      <c r="AJ168" t="str">
        <f>IF(COUNTIF(CALC_CONN_TEI0181_REV01!F:F,IF(AH168&lt;&gt;"---",VLOOKUP(AD168,CALC_CONN_TEI0181_REV01!F:M,8,0),IF(IFERROR(IF(AD168=AH168,AI168,AH168),"---")="---","---",IF(COUNTIF(CALC_CONN_TEI0181_REV01!F:F,IFERROR(IF(AD168=AH168,AI168,AH168),"---"))&gt;0,"---",IFERROR(IF(AD168=AH168,AI168,AH168),"---")))))=1,IF(AH168&lt;&gt;"---",VLOOKUP(AD168,CALC_CONN_TEI0181_REV01!F:M,8,0),IF(IFERROR(IF(AD168=AH168,AI168,AH168),"---")="---","---",IF(COUNTIF(CALC_CONN_TEI0181_REV01!F:F,IFERROR(IF(AD168=AH168,AI168,AH168),"---"))&gt;0,"---",IFERROR(IF(AD168=AH168,AI168,AH168),"---")))),"---")</f>
        <v>---</v>
      </c>
      <c r="AK168" t="str">
        <f>IF(COUNTIF(CALC_CONN_TEI0181_REV01!F:F,IF(AH168&lt;&gt;"---",VLOOKUP(AD168,CALC_CONN_TEI0181_REV01!F:M,8,0),IF(IFERROR(IF(AD168=AH168,AI168,AH168),"---")="---","---",IF(COUNTIF(CALC_CONN_TEI0181_REV01!F:F,IFERROR(IF(AD168=AH168,AI168,AH168),"---"))&gt;0,"---",IFERROR(IF(AD168=AH168,AI168,AH168),"---")))))=0,IF(AH168&lt;&gt;"---",VLOOKUP(AD168,CALC_CONN_TEI0181_REV01!F:M,8,0),IF(IFERROR(IF(AD168=AH168,AI168,AH168),"---")="---","---",IF(COUNTIF(CALC_CONN_TEI0181_REV01!F:F,IFERROR(IF(AD168=AH168,AI168,AH168),"---"))&gt;0,"---",IFERROR(IF(AD168=AH168,AI168,AH168),"---")))),"---")</f>
        <v>---</v>
      </c>
    </row>
    <row r="169" spans="1:37" x14ac:dyDescent="0.25">
      <c r="A169" t="str">
        <f t="shared" si="18"/>
        <v>U1-H30</v>
      </c>
      <c r="B169" t="str">
        <f t="shared" si="19"/>
        <v>GND</v>
      </c>
      <c r="C169" t="str">
        <f t="shared" si="20"/>
        <v>U1-GND</v>
      </c>
      <c r="D169" t="str">
        <f t="shared" si="21"/>
        <v>U1-H30</v>
      </c>
      <c r="E169" t="s">
        <v>435</v>
      </c>
      <c r="F169" t="s">
        <v>581</v>
      </c>
      <c r="G169" t="s">
        <v>325</v>
      </c>
      <c r="L169" t="s">
        <v>377</v>
      </c>
      <c r="M169" t="s">
        <v>286</v>
      </c>
      <c r="N169">
        <v>0</v>
      </c>
      <c r="AB169" t="str">
        <f>B2B!D166</f>
        <v>J2</v>
      </c>
      <c r="AC169" t="str">
        <f>B2B!E166</f>
        <v>64</v>
      </c>
      <c r="AD169" t="str">
        <f t="shared" si="22"/>
        <v>J2-64</v>
      </c>
      <c r="AE169" t="e">
        <f t="shared" si="23"/>
        <v>#N/A</v>
      </c>
      <c r="AF169" t="str">
        <f t="shared" si="24"/>
        <v>--</v>
      </c>
      <c r="AG169" t="e">
        <f t="shared" si="25"/>
        <v>#N/A</v>
      </c>
      <c r="AH169" t="str">
        <f>IF(IFERROR(IF(IF(AF169="--",INDEX(D:D,MATCH(AE169,INDEX(B:B,MATCH(AE169,B:B,)+1):B10683,)+MATCH(AE169,B:B,)))=D169,VLOOKUP(AE169,B:D,3,0),IF(AF169="--",INDEX(D:D,MATCH(AE169,INDEX(B:B,MATCH(AE169,B:B,)+1):B10683,)+MATCH(AE169,B:B,)),"---")),"---")=AD169,"---",IFERROR(IF(IF(AF169="--",INDEX(D:D,MATCH(AE169,INDEX(B:B,MATCH(AE169,B:B,)+1):B10683,)+MATCH(AE169,B:B,)))=AD169,VLOOKUP(AE169,B:D,3,0),IF(AF169="--",INDEX(D:D,MATCH(AE169,INDEX(B:B,MATCH(AE169,B:B,)+1):B10683,)+MATCH(AE169,B:B,)),"---")),"---"))</f>
        <v>---</v>
      </c>
      <c r="AI169" t="str">
        <f t="shared" si="26"/>
        <v>--</v>
      </c>
      <c r="AJ169" t="str">
        <f>IF(COUNTIF(CALC_CONN_TEI0181_REV01!F:F,IF(AH169&lt;&gt;"---",VLOOKUP(AD169,CALC_CONN_TEI0181_REV01!F:M,8,0),IF(IFERROR(IF(AD169=AH169,AI169,AH169),"---")="---","---",IF(COUNTIF(CALC_CONN_TEI0181_REV01!F:F,IFERROR(IF(AD169=AH169,AI169,AH169),"---"))&gt;0,"---",IFERROR(IF(AD169=AH169,AI169,AH169),"---")))))=1,IF(AH169&lt;&gt;"---",VLOOKUP(AD169,CALC_CONN_TEI0181_REV01!F:M,8,0),IF(IFERROR(IF(AD169=AH169,AI169,AH169),"---")="---","---",IF(COUNTIF(CALC_CONN_TEI0181_REV01!F:F,IFERROR(IF(AD169=AH169,AI169,AH169),"---"))&gt;0,"---",IFERROR(IF(AD169=AH169,AI169,AH169),"---")))),"---")</f>
        <v>---</v>
      </c>
      <c r="AK169" t="str">
        <f>IF(COUNTIF(CALC_CONN_TEI0181_REV01!F:F,IF(AH169&lt;&gt;"---",VLOOKUP(AD169,CALC_CONN_TEI0181_REV01!F:M,8,0),IF(IFERROR(IF(AD169=AH169,AI169,AH169),"---")="---","---",IF(COUNTIF(CALC_CONN_TEI0181_REV01!F:F,IFERROR(IF(AD169=AH169,AI169,AH169),"---"))&gt;0,"---",IFERROR(IF(AD169=AH169,AI169,AH169),"---")))))=0,IF(AH169&lt;&gt;"---",VLOOKUP(AD169,CALC_CONN_TEI0181_REV01!F:M,8,0),IF(IFERROR(IF(AD169=AH169,AI169,AH169),"---")="---","---",IF(COUNTIF(CALC_CONN_TEI0181_REV01!F:F,IFERROR(IF(AD169=AH169,AI169,AH169),"---"))&gt;0,"---",IFERROR(IF(AD169=AH169,AI169,AH169),"---")))),"---")</f>
        <v>---</v>
      </c>
    </row>
    <row r="170" spans="1:37" x14ac:dyDescent="0.25">
      <c r="A170" t="str">
        <f t="shared" si="18"/>
        <v>U1-J16</v>
      </c>
      <c r="B170" t="str">
        <f t="shared" si="19"/>
        <v>FPGA_VCC</v>
      </c>
      <c r="C170" t="str">
        <f t="shared" si="20"/>
        <v>U1-FPGA_VCC</v>
      </c>
      <c r="D170" t="str">
        <f t="shared" si="21"/>
        <v>U1-J16</v>
      </c>
      <c r="E170" t="s">
        <v>435</v>
      </c>
      <c r="F170" t="s">
        <v>582</v>
      </c>
      <c r="G170" t="s">
        <v>385</v>
      </c>
      <c r="L170" t="s">
        <v>583</v>
      </c>
      <c r="M170" t="s">
        <v>286</v>
      </c>
      <c r="N170">
        <v>1.98</v>
      </c>
      <c r="AB170" t="str">
        <f>B2B!D167</f>
        <v>J2</v>
      </c>
      <c r="AC170" t="str">
        <f>B2B!E167</f>
        <v>65</v>
      </c>
      <c r="AD170" t="str">
        <f t="shared" si="22"/>
        <v>J2-65</v>
      </c>
      <c r="AE170" t="e">
        <f t="shared" si="23"/>
        <v>#N/A</v>
      </c>
      <c r="AF170" t="str">
        <f t="shared" si="24"/>
        <v>--</v>
      </c>
      <c r="AG170" t="e">
        <f t="shared" si="25"/>
        <v>#N/A</v>
      </c>
      <c r="AH170" t="str">
        <f>IF(IFERROR(IF(IF(AF170="--",INDEX(D:D,MATCH(AE170,INDEX(B:B,MATCH(AE170,B:B,)+1):B10684,)+MATCH(AE170,B:B,)))=D170,VLOOKUP(AE170,B:D,3,0),IF(AF170="--",INDEX(D:D,MATCH(AE170,INDEX(B:B,MATCH(AE170,B:B,)+1):B10684,)+MATCH(AE170,B:B,)),"---")),"---")=AD170,"---",IFERROR(IF(IF(AF170="--",INDEX(D:D,MATCH(AE170,INDEX(B:B,MATCH(AE170,B:B,)+1):B10684,)+MATCH(AE170,B:B,)))=AD170,VLOOKUP(AE170,B:D,3,0),IF(AF170="--",INDEX(D:D,MATCH(AE170,INDEX(B:B,MATCH(AE170,B:B,)+1):B10684,)+MATCH(AE170,B:B,)),"---")),"---"))</f>
        <v>---</v>
      </c>
      <c r="AI170" t="str">
        <f t="shared" si="26"/>
        <v>--</v>
      </c>
      <c r="AJ170" t="str">
        <f>IF(COUNTIF(CALC_CONN_TEI0181_REV01!F:F,IF(AH170&lt;&gt;"---",VLOOKUP(AD170,CALC_CONN_TEI0181_REV01!F:M,8,0),IF(IFERROR(IF(AD170=AH170,AI170,AH170),"---")="---","---",IF(COUNTIF(CALC_CONN_TEI0181_REV01!F:F,IFERROR(IF(AD170=AH170,AI170,AH170),"---"))&gt;0,"---",IFERROR(IF(AD170=AH170,AI170,AH170),"---")))))=1,IF(AH170&lt;&gt;"---",VLOOKUP(AD170,CALC_CONN_TEI0181_REV01!F:M,8,0),IF(IFERROR(IF(AD170=AH170,AI170,AH170),"---")="---","---",IF(COUNTIF(CALC_CONN_TEI0181_REV01!F:F,IFERROR(IF(AD170=AH170,AI170,AH170),"---"))&gt;0,"---",IFERROR(IF(AD170=AH170,AI170,AH170),"---")))),"---")</f>
        <v>---</v>
      </c>
      <c r="AK170" t="str">
        <f>IF(COUNTIF(CALC_CONN_TEI0181_REV01!F:F,IF(AH170&lt;&gt;"---",VLOOKUP(AD170,CALC_CONN_TEI0181_REV01!F:M,8,0),IF(IFERROR(IF(AD170=AH170,AI170,AH170),"---")="---","---",IF(COUNTIF(CALC_CONN_TEI0181_REV01!F:F,IFERROR(IF(AD170=AH170,AI170,AH170),"---"))&gt;0,"---",IFERROR(IF(AD170=AH170,AI170,AH170),"---")))))=0,IF(AH170&lt;&gt;"---",VLOOKUP(AD170,CALC_CONN_TEI0181_REV01!F:M,8,0),IF(IFERROR(IF(AD170=AH170,AI170,AH170),"---")="---","---",IF(COUNTIF(CALC_CONN_TEI0181_REV01!F:F,IFERROR(IF(AD170=AH170,AI170,AH170),"---"))&gt;0,"---",IFERROR(IF(AD170=AH170,AI170,AH170),"---")))),"---")</f>
        <v>---</v>
      </c>
    </row>
    <row r="171" spans="1:37" x14ac:dyDescent="0.25">
      <c r="A171" t="str">
        <f t="shared" si="18"/>
        <v>U1-J18</v>
      </c>
      <c r="B171" t="str">
        <f t="shared" si="19"/>
        <v>FPGA_VCC</v>
      </c>
      <c r="C171" t="str">
        <f t="shared" si="20"/>
        <v>U1-FPGA_VCC</v>
      </c>
      <c r="D171" t="str">
        <f t="shared" si="21"/>
        <v>U1-J18</v>
      </c>
      <c r="E171" t="s">
        <v>435</v>
      </c>
      <c r="F171" t="s">
        <v>584</v>
      </c>
      <c r="G171" t="s">
        <v>385</v>
      </c>
      <c r="L171" t="s">
        <v>381</v>
      </c>
      <c r="M171" t="s">
        <v>286</v>
      </c>
      <c r="N171">
        <v>0</v>
      </c>
      <c r="AB171" t="str">
        <f>B2B!D168</f>
        <v>J2</v>
      </c>
      <c r="AC171" t="str">
        <f>B2B!E168</f>
        <v>66</v>
      </c>
      <c r="AD171" t="str">
        <f t="shared" si="22"/>
        <v>J2-66</v>
      </c>
      <c r="AE171" t="e">
        <f t="shared" si="23"/>
        <v>#N/A</v>
      </c>
      <c r="AF171" t="str">
        <f t="shared" si="24"/>
        <v>--</v>
      </c>
      <c r="AG171" t="e">
        <f t="shared" si="25"/>
        <v>#N/A</v>
      </c>
      <c r="AH171" t="str">
        <f>IF(IFERROR(IF(IF(AF171="--",INDEX(D:D,MATCH(AE171,INDEX(B:B,MATCH(AE171,B:B,)+1):B10685,)+MATCH(AE171,B:B,)))=D171,VLOOKUP(AE171,B:D,3,0),IF(AF171="--",INDEX(D:D,MATCH(AE171,INDEX(B:B,MATCH(AE171,B:B,)+1):B10685,)+MATCH(AE171,B:B,)),"---")),"---")=AD171,"---",IFERROR(IF(IF(AF171="--",INDEX(D:D,MATCH(AE171,INDEX(B:B,MATCH(AE171,B:B,)+1):B10685,)+MATCH(AE171,B:B,)))=AD171,VLOOKUP(AE171,B:D,3,0),IF(AF171="--",INDEX(D:D,MATCH(AE171,INDEX(B:B,MATCH(AE171,B:B,)+1):B10685,)+MATCH(AE171,B:B,)),"---")),"---"))</f>
        <v>---</v>
      </c>
      <c r="AI171" t="str">
        <f t="shared" si="26"/>
        <v>--</v>
      </c>
      <c r="AJ171" t="str">
        <f>IF(COUNTIF(CALC_CONN_TEI0181_REV01!F:F,IF(AH171&lt;&gt;"---",VLOOKUP(AD171,CALC_CONN_TEI0181_REV01!F:M,8,0),IF(IFERROR(IF(AD171=AH171,AI171,AH171),"---")="---","---",IF(COUNTIF(CALC_CONN_TEI0181_REV01!F:F,IFERROR(IF(AD171=AH171,AI171,AH171),"---"))&gt;0,"---",IFERROR(IF(AD171=AH171,AI171,AH171),"---")))))=1,IF(AH171&lt;&gt;"---",VLOOKUP(AD171,CALC_CONN_TEI0181_REV01!F:M,8,0),IF(IFERROR(IF(AD171=AH171,AI171,AH171),"---")="---","---",IF(COUNTIF(CALC_CONN_TEI0181_REV01!F:F,IFERROR(IF(AD171=AH171,AI171,AH171),"---"))&gt;0,"---",IFERROR(IF(AD171=AH171,AI171,AH171),"---")))),"---")</f>
        <v>---</v>
      </c>
      <c r="AK171" t="str">
        <f>IF(COUNTIF(CALC_CONN_TEI0181_REV01!F:F,IF(AH171&lt;&gt;"---",VLOOKUP(AD171,CALC_CONN_TEI0181_REV01!F:M,8,0),IF(IFERROR(IF(AD171=AH171,AI171,AH171),"---")="---","---",IF(COUNTIF(CALC_CONN_TEI0181_REV01!F:F,IFERROR(IF(AD171=AH171,AI171,AH171),"---"))&gt;0,"---",IFERROR(IF(AD171=AH171,AI171,AH171),"---")))))=0,IF(AH171&lt;&gt;"---",VLOOKUP(AD171,CALC_CONN_TEI0181_REV01!F:M,8,0),IF(IFERROR(IF(AD171=AH171,AI171,AH171),"---")="---","---",IF(COUNTIF(CALC_CONN_TEI0181_REV01!F:F,IFERROR(IF(AD171=AH171,AI171,AH171),"---"))&gt;0,"---",IFERROR(IF(AD171=AH171,AI171,AH171),"---")))),"---")</f>
        <v>---</v>
      </c>
    </row>
    <row r="172" spans="1:37" x14ac:dyDescent="0.25">
      <c r="A172" t="str">
        <f t="shared" si="18"/>
        <v>U1-J20</v>
      </c>
      <c r="B172" t="str">
        <f t="shared" si="19"/>
        <v>NetC21_1</v>
      </c>
      <c r="C172" t="str">
        <f t="shared" si="20"/>
        <v>U1-NetC21_1</v>
      </c>
      <c r="D172" t="str">
        <f t="shared" si="21"/>
        <v>U1-J20</v>
      </c>
      <c r="E172" t="s">
        <v>435</v>
      </c>
      <c r="F172" t="s">
        <v>585</v>
      </c>
      <c r="G172" t="s">
        <v>428</v>
      </c>
      <c r="L172" t="s">
        <v>384</v>
      </c>
      <c r="M172" t="s">
        <v>286</v>
      </c>
      <c r="N172">
        <v>0</v>
      </c>
      <c r="AB172" t="str">
        <f>B2B!D169</f>
        <v>J2</v>
      </c>
      <c r="AC172" t="str">
        <f>B2B!E169</f>
        <v>67</v>
      </c>
      <c r="AD172" t="str">
        <f t="shared" si="22"/>
        <v>J2-67</v>
      </c>
      <c r="AE172" t="e">
        <f t="shared" si="23"/>
        <v>#N/A</v>
      </c>
      <c r="AF172" t="str">
        <f t="shared" si="24"/>
        <v>--</v>
      </c>
      <c r="AG172" t="e">
        <f t="shared" si="25"/>
        <v>#N/A</v>
      </c>
      <c r="AH172" t="str">
        <f>IF(IFERROR(IF(IF(AF172="--",INDEX(D:D,MATCH(AE172,INDEX(B:B,MATCH(AE172,B:B,)+1):B10686,)+MATCH(AE172,B:B,)))=D172,VLOOKUP(AE172,B:D,3,0),IF(AF172="--",INDEX(D:D,MATCH(AE172,INDEX(B:B,MATCH(AE172,B:B,)+1):B10686,)+MATCH(AE172,B:B,)),"---")),"---")=AD172,"---",IFERROR(IF(IF(AF172="--",INDEX(D:D,MATCH(AE172,INDEX(B:B,MATCH(AE172,B:B,)+1):B10686,)+MATCH(AE172,B:B,)))=AD172,VLOOKUP(AE172,B:D,3,0),IF(AF172="--",INDEX(D:D,MATCH(AE172,INDEX(B:B,MATCH(AE172,B:B,)+1):B10686,)+MATCH(AE172,B:B,)),"---")),"---"))</f>
        <v>---</v>
      </c>
      <c r="AI172" t="str">
        <f t="shared" si="26"/>
        <v>--</v>
      </c>
      <c r="AJ172" t="str">
        <f>IF(COUNTIF(CALC_CONN_TEI0181_REV01!F:F,IF(AH172&lt;&gt;"---",VLOOKUP(AD172,CALC_CONN_TEI0181_REV01!F:M,8,0),IF(IFERROR(IF(AD172=AH172,AI172,AH172),"---")="---","---",IF(COUNTIF(CALC_CONN_TEI0181_REV01!F:F,IFERROR(IF(AD172=AH172,AI172,AH172),"---"))&gt;0,"---",IFERROR(IF(AD172=AH172,AI172,AH172),"---")))))=1,IF(AH172&lt;&gt;"---",VLOOKUP(AD172,CALC_CONN_TEI0181_REV01!F:M,8,0),IF(IFERROR(IF(AD172=AH172,AI172,AH172),"---")="---","---",IF(COUNTIF(CALC_CONN_TEI0181_REV01!F:F,IFERROR(IF(AD172=AH172,AI172,AH172),"---"))&gt;0,"---",IFERROR(IF(AD172=AH172,AI172,AH172),"---")))),"---")</f>
        <v>---</v>
      </c>
      <c r="AK172" t="str">
        <f>IF(COUNTIF(CALC_CONN_TEI0181_REV01!F:F,IF(AH172&lt;&gt;"---",VLOOKUP(AD172,CALC_CONN_TEI0181_REV01!F:M,8,0),IF(IFERROR(IF(AD172=AH172,AI172,AH172),"---")="---","---",IF(COUNTIF(CALC_CONN_TEI0181_REV01!F:F,IFERROR(IF(AD172=AH172,AI172,AH172),"---"))&gt;0,"---",IFERROR(IF(AD172=AH172,AI172,AH172),"---")))))=0,IF(AH172&lt;&gt;"---",VLOOKUP(AD172,CALC_CONN_TEI0181_REV01!F:M,8,0),IF(IFERROR(IF(AD172=AH172,AI172,AH172),"---")="---","---",IF(COUNTIF(CALC_CONN_TEI0181_REV01!F:F,IFERROR(IF(AD172=AH172,AI172,AH172),"---"))&gt;0,"---",IFERROR(IF(AD172=AH172,AI172,AH172),"---")))),"---")</f>
        <v>---</v>
      </c>
    </row>
    <row r="173" spans="1:37" x14ac:dyDescent="0.25">
      <c r="A173" t="str">
        <f t="shared" si="18"/>
        <v>U1-J21</v>
      </c>
      <c r="B173" t="str">
        <f t="shared" si="19"/>
        <v>NetC24_1</v>
      </c>
      <c r="C173" t="str">
        <f t="shared" si="20"/>
        <v>U1-NetC24_1</v>
      </c>
      <c r="D173" t="str">
        <f t="shared" si="21"/>
        <v>U1-J21</v>
      </c>
      <c r="E173" t="s">
        <v>435</v>
      </c>
      <c r="F173" t="s">
        <v>586</v>
      </c>
      <c r="G173" t="s">
        <v>430</v>
      </c>
      <c r="L173" t="s">
        <v>335</v>
      </c>
      <c r="M173" t="s">
        <v>286</v>
      </c>
      <c r="N173">
        <v>55.870699999999999</v>
      </c>
      <c r="AB173" t="str">
        <f>B2B!D170</f>
        <v>J2</v>
      </c>
      <c r="AC173" t="str">
        <f>B2B!E170</f>
        <v>68</v>
      </c>
      <c r="AD173" t="str">
        <f t="shared" si="22"/>
        <v>J2-68</v>
      </c>
      <c r="AE173" t="e">
        <f t="shared" si="23"/>
        <v>#N/A</v>
      </c>
      <c r="AF173" t="str">
        <f t="shared" si="24"/>
        <v>--</v>
      </c>
      <c r="AG173" t="e">
        <f t="shared" si="25"/>
        <v>#N/A</v>
      </c>
      <c r="AH173" t="str">
        <f>IF(IFERROR(IF(IF(AF173="--",INDEX(D:D,MATCH(AE173,INDEX(B:B,MATCH(AE173,B:B,)+1):B10687,)+MATCH(AE173,B:B,)))=D173,VLOOKUP(AE173,B:D,3,0),IF(AF173="--",INDEX(D:D,MATCH(AE173,INDEX(B:B,MATCH(AE173,B:B,)+1):B10687,)+MATCH(AE173,B:B,)),"---")),"---")=AD173,"---",IFERROR(IF(IF(AF173="--",INDEX(D:D,MATCH(AE173,INDEX(B:B,MATCH(AE173,B:B,)+1):B10687,)+MATCH(AE173,B:B,)))=AD173,VLOOKUP(AE173,B:D,3,0),IF(AF173="--",INDEX(D:D,MATCH(AE173,INDEX(B:B,MATCH(AE173,B:B,)+1):B10687,)+MATCH(AE173,B:B,)),"---")),"---"))</f>
        <v>---</v>
      </c>
      <c r="AI173" t="str">
        <f t="shared" si="26"/>
        <v>--</v>
      </c>
      <c r="AJ173" t="str">
        <f>IF(COUNTIF(CALC_CONN_TEI0181_REV01!F:F,IF(AH173&lt;&gt;"---",VLOOKUP(AD173,CALC_CONN_TEI0181_REV01!F:M,8,0),IF(IFERROR(IF(AD173=AH173,AI173,AH173),"---")="---","---",IF(COUNTIF(CALC_CONN_TEI0181_REV01!F:F,IFERROR(IF(AD173=AH173,AI173,AH173),"---"))&gt;0,"---",IFERROR(IF(AD173=AH173,AI173,AH173),"---")))))=1,IF(AH173&lt;&gt;"---",VLOOKUP(AD173,CALC_CONN_TEI0181_REV01!F:M,8,0),IF(IFERROR(IF(AD173=AH173,AI173,AH173),"---")="---","---",IF(COUNTIF(CALC_CONN_TEI0181_REV01!F:F,IFERROR(IF(AD173=AH173,AI173,AH173),"---"))&gt;0,"---",IFERROR(IF(AD173=AH173,AI173,AH173),"---")))),"---")</f>
        <v>---</v>
      </c>
      <c r="AK173" t="str">
        <f>IF(COUNTIF(CALC_CONN_TEI0181_REV01!F:F,IF(AH173&lt;&gt;"---",VLOOKUP(AD173,CALC_CONN_TEI0181_REV01!F:M,8,0),IF(IFERROR(IF(AD173=AH173,AI173,AH173),"---")="---","---",IF(COUNTIF(CALC_CONN_TEI0181_REV01!F:F,IFERROR(IF(AD173=AH173,AI173,AH173),"---"))&gt;0,"---",IFERROR(IF(AD173=AH173,AI173,AH173),"---")))))=0,IF(AH173&lt;&gt;"---",VLOOKUP(AD173,CALC_CONN_TEI0181_REV01!F:M,8,0),IF(IFERROR(IF(AD173=AH173,AI173,AH173),"---")="---","---",IF(COUNTIF(CALC_CONN_TEI0181_REV01!F:F,IFERROR(IF(AD173=AH173,AI173,AH173),"---"))&gt;0,"---",IFERROR(IF(AD173=AH173,AI173,AH173),"---")))),"---")</f>
        <v>---</v>
      </c>
    </row>
    <row r="174" spans="1:37" x14ac:dyDescent="0.25">
      <c r="A174" t="str">
        <f t="shared" si="18"/>
        <v>U1-J22</v>
      </c>
      <c r="B174" t="str">
        <f t="shared" si="19"/>
        <v>NetC21_1</v>
      </c>
      <c r="C174" t="str">
        <f t="shared" si="20"/>
        <v>U1-NetC21_1</v>
      </c>
      <c r="D174" t="str">
        <f t="shared" si="21"/>
        <v>U1-J22</v>
      </c>
      <c r="E174" t="s">
        <v>435</v>
      </c>
      <c r="F174" t="s">
        <v>587</v>
      </c>
      <c r="G174" t="s">
        <v>428</v>
      </c>
      <c r="L174" t="s">
        <v>342</v>
      </c>
      <c r="M174" t="s">
        <v>286</v>
      </c>
      <c r="N174">
        <v>51.920299999999997</v>
      </c>
      <c r="AB174" t="str">
        <f>B2B!D171</f>
        <v>J2</v>
      </c>
      <c r="AC174" t="str">
        <f>B2B!E171</f>
        <v>69</v>
      </c>
      <c r="AD174" t="str">
        <f t="shared" si="22"/>
        <v>J2-69</v>
      </c>
      <c r="AE174" t="e">
        <f t="shared" si="23"/>
        <v>#N/A</v>
      </c>
      <c r="AF174" t="str">
        <f t="shared" si="24"/>
        <v>--</v>
      </c>
      <c r="AG174" t="e">
        <f t="shared" si="25"/>
        <v>#N/A</v>
      </c>
      <c r="AH174" t="str">
        <f>IF(IFERROR(IF(IF(AF174="--",INDEX(D:D,MATCH(AE174,INDEX(B:B,MATCH(AE174,B:B,)+1):B10688,)+MATCH(AE174,B:B,)))=D174,VLOOKUP(AE174,B:D,3,0),IF(AF174="--",INDEX(D:D,MATCH(AE174,INDEX(B:B,MATCH(AE174,B:B,)+1):B10688,)+MATCH(AE174,B:B,)),"---")),"---")=AD174,"---",IFERROR(IF(IF(AF174="--",INDEX(D:D,MATCH(AE174,INDEX(B:B,MATCH(AE174,B:B,)+1):B10688,)+MATCH(AE174,B:B,)))=AD174,VLOOKUP(AE174,B:D,3,0),IF(AF174="--",INDEX(D:D,MATCH(AE174,INDEX(B:B,MATCH(AE174,B:B,)+1):B10688,)+MATCH(AE174,B:B,)),"---")),"---"))</f>
        <v>---</v>
      </c>
      <c r="AI174" t="str">
        <f t="shared" si="26"/>
        <v>--</v>
      </c>
      <c r="AJ174" t="str">
        <f>IF(COUNTIF(CALC_CONN_TEI0181_REV01!F:F,IF(AH174&lt;&gt;"---",VLOOKUP(AD174,CALC_CONN_TEI0181_REV01!F:M,8,0),IF(IFERROR(IF(AD174=AH174,AI174,AH174),"---")="---","---",IF(COUNTIF(CALC_CONN_TEI0181_REV01!F:F,IFERROR(IF(AD174=AH174,AI174,AH174),"---"))&gt;0,"---",IFERROR(IF(AD174=AH174,AI174,AH174),"---")))))=1,IF(AH174&lt;&gt;"---",VLOOKUP(AD174,CALC_CONN_TEI0181_REV01!F:M,8,0),IF(IFERROR(IF(AD174=AH174,AI174,AH174),"---")="---","---",IF(COUNTIF(CALC_CONN_TEI0181_REV01!F:F,IFERROR(IF(AD174=AH174,AI174,AH174),"---"))&gt;0,"---",IFERROR(IF(AD174=AH174,AI174,AH174),"---")))),"---")</f>
        <v>---</v>
      </c>
      <c r="AK174" t="str">
        <f>IF(COUNTIF(CALC_CONN_TEI0181_REV01!F:F,IF(AH174&lt;&gt;"---",VLOOKUP(AD174,CALC_CONN_TEI0181_REV01!F:M,8,0),IF(IFERROR(IF(AD174=AH174,AI174,AH174),"---")="---","---",IF(COUNTIF(CALC_CONN_TEI0181_REV01!F:F,IFERROR(IF(AD174=AH174,AI174,AH174),"---"))&gt;0,"---",IFERROR(IF(AD174=AH174,AI174,AH174),"---")))))=0,IF(AH174&lt;&gt;"---",VLOOKUP(AD174,CALC_CONN_TEI0181_REV01!F:M,8,0),IF(IFERROR(IF(AD174=AH174,AI174,AH174),"---")="---","---",IF(COUNTIF(CALC_CONN_TEI0181_REV01!F:F,IFERROR(IF(AD174=AH174,AI174,AH174),"---"))&gt;0,"---",IFERROR(IF(AD174=AH174,AI174,AH174),"---")))),"---")</f>
        <v>---</v>
      </c>
    </row>
    <row r="175" spans="1:37" x14ac:dyDescent="0.25">
      <c r="A175" t="str">
        <f t="shared" si="18"/>
        <v>U1-J27</v>
      </c>
      <c r="B175" t="str">
        <f t="shared" si="19"/>
        <v>NetU1_J27</v>
      </c>
      <c r="C175" t="str">
        <f t="shared" si="20"/>
        <v>U1-NetU1_J27</v>
      </c>
      <c r="D175" t="str">
        <f t="shared" si="21"/>
        <v>U1-J27</v>
      </c>
      <c r="E175" t="s">
        <v>435</v>
      </c>
      <c r="F175" t="s">
        <v>588</v>
      </c>
      <c r="G175" t="s">
        <v>589</v>
      </c>
      <c r="L175" t="s">
        <v>338</v>
      </c>
      <c r="M175" t="s">
        <v>286</v>
      </c>
      <c r="N175">
        <v>55.681899999999999</v>
      </c>
      <c r="AB175" t="str">
        <f>B2B!D172</f>
        <v>J2</v>
      </c>
      <c r="AC175" t="str">
        <f>B2B!E172</f>
        <v>70</v>
      </c>
      <c r="AD175" t="str">
        <f t="shared" si="22"/>
        <v>J2-70</v>
      </c>
      <c r="AE175" t="e">
        <f t="shared" si="23"/>
        <v>#N/A</v>
      </c>
      <c r="AF175" t="str">
        <f t="shared" si="24"/>
        <v>--</v>
      </c>
      <c r="AG175" t="e">
        <f t="shared" si="25"/>
        <v>#N/A</v>
      </c>
      <c r="AH175" t="str">
        <f>IF(IFERROR(IF(IF(AF175="--",INDEX(D:D,MATCH(AE175,INDEX(B:B,MATCH(AE175,B:B,)+1):B10689,)+MATCH(AE175,B:B,)))=D175,VLOOKUP(AE175,B:D,3,0),IF(AF175="--",INDEX(D:D,MATCH(AE175,INDEX(B:B,MATCH(AE175,B:B,)+1):B10689,)+MATCH(AE175,B:B,)),"---")),"---")=AD175,"---",IFERROR(IF(IF(AF175="--",INDEX(D:D,MATCH(AE175,INDEX(B:B,MATCH(AE175,B:B,)+1):B10689,)+MATCH(AE175,B:B,)))=AD175,VLOOKUP(AE175,B:D,3,0),IF(AF175="--",INDEX(D:D,MATCH(AE175,INDEX(B:B,MATCH(AE175,B:B,)+1):B10689,)+MATCH(AE175,B:B,)),"---")),"---"))</f>
        <v>---</v>
      </c>
      <c r="AI175" t="str">
        <f t="shared" si="26"/>
        <v>--</v>
      </c>
      <c r="AJ175" t="str">
        <f>IF(COUNTIF(CALC_CONN_TEI0181_REV01!F:F,IF(AH175&lt;&gt;"---",VLOOKUP(AD175,CALC_CONN_TEI0181_REV01!F:M,8,0),IF(IFERROR(IF(AD175=AH175,AI175,AH175),"---")="---","---",IF(COUNTIF(CALC_CONN_TEI0181_REV01!F:F,IFERROR(IF(AD175=AH175,AI175,AH175),"---"))&gt;0,"---",IFERROR(IF(AD175=AH175,AI175,AH175),"---")))))=1,IF(AH175&lt;&gt;"---",VLOOKUP(AD175,CALC_CONN_TEI0181_REV01!F:M,8,0),IF(IFERROR(IF(AD175=AH175,AI175,AH175),"---")="---","---",IF(COUNTIF(CALC_CONN_TEI0181_REV01!F:F,IFERROR(IF(AD175=AH175,AI175,AH175),"---"))&gt;0,"---",IFERROR(IF(AD175=AH175,AI175,AH175),"---")))),"---")</f>
        <v>---</v>
      </c>
      <c r="AK175" t="str">
        <f>IF(COUNTIF(CALC_CONN_TEI0181_REV01!F:F,IF(AH175&lt;&gt;"---",VLOOKUP(AD175,CALC_CONN_TEI0181_REV01!F:M,8,0),IF(IFERROR(IF(AD175=AH175,AI175,AH175),"---")="---","---",IF(COUNTIF(CALC_CONN_TEI0181_REV01!F:F,IFERROR(IF(AD175=AH175,AI175,AH175),"---"))&gt;0,"---",IFERROR(IF(AD175=AH175,AI175,AH175),"---")))))=0,IF(AH175&lt;&gt;"---",VLOOKUP(AD175,CALC_CONN_TEI0181_REV01!F:M,8,0),IF(IFERROR(IF(AD175=AH175,AI175,AH175),"---")="---","---",IF(COUNTIF(CALC_CONN_TEI0181_REV01!F:F,IFERROR(IF(AD175=AH175,AI175,AH175),"---"))&gt;0,"---",IFERROR(IF(AD175=AH175,AI175,AH175),"---")))),"---")</f>
        <v>---</v>
      </c>
    </row>
    <row r="176" spans="1:37" x14ac:dyDescent="0.25">
      <c r="A176" t="str">
        <f t="shared" si="18"/>
        <v>U1-K9</v>
      </c>
      <c r="B176" t="str">
        <f t="shared" si="19"/>
        <v>NetU1_K9</v>
      </c>
      <c r="C176" t="str">
        <f t="shared" si="20"/>
        <v>U1-NetU1_K9</v>
      </c>
      <c r="D176" t="str">
        <f t="shared" si="21"/>
        <v>U1-K9</v>
      </c>
      <c r="E176" t="s">
        <v>435</v>
      </c>
      <c r="F176" t="s">
        <v>590</v>
      </c>
      <c r="G176" t="s">
        <v>591</v>
      </c>
      <c r="L176" t="s">
        <v>592</v>
      </c>
      <c r="M176" t="s">
        <v>286</v>
      </c>
      <c r="N176">
        <v>48.863799999999998</v>
      </c>
      <c r="AB176" t="str">
        <f>B2B!D173</f>
        <v>J2</v>
      </c>
      <c r="AC176" t="str">
        <f>B2B!E173</f>
        <v>71</v>
      </c>
      <c r="AD176" t="str">
        <f t="shared" si="22"/>
        <v>J2-71</v>
      </c>
      <c r="AE176" t="e">
        <f t="shared" si="23"/>
        <v>#N/A</v>
      </c>
      <c r="AF176" t="str">
        <f t="shared" si="24"/>
        <v>--</v>
      </c>
      <c r="AG176" t="e">
        <f t="shared" si="25"/>
        <v>#N/A</v>
      </c>
      <c r="AH176" t="str">
        <f>IF(IFERROR(IF(IF(AF176="--",INDEX(D:D,MATCH(AE176,INDEX(B:B,MATCH(AE176,B:B,)+1):B10690,)+MATCH(AE176,B:B,)))=D176,VLOOKUP(AE176,B:D,3,0),IF(AF176="--",INDEX(D:D,MATCH(AE176,INDEX(B:B,MATCH(AE176,B:B,)+1):B10690,)+MATCH(AE176,B:B,)),"---")),"---")=AD176,"---",IFERROR(IF(IF(AF176="--",INDEX(D:D,MATCH(AE176,INDEX(B:B,MATCH(AE176,B:B,)+1):B10690,)+MATCH(AE176,B:B,)))=AD176,VLOOKUP(AE176,B:D,3,0),IF(AF176="--",INDEX(D:D,MATCH(AE176,INDEX(B:B,MATCH(AE176,B:B,)+1):B10690,)+MATCH(AE176,B:B,)),"---")),"---"))</f>
        <v>---</v>
      </c>
      <c r="AI176" t="str">
        <f t="shared" si="26"/>
        <v>--</v>
      </c>
      <c r="AJ176" t="str">
        <f>IF(COUNTIF(CALC_CONN_TEI0181_REV01!F:F,IF(AH176&lt;&gt;"---",VLOOKUP(AD176,CALC_CONN_TEI0181_REV01!F:M,8,0),IF(IFERROR(IF(AD176=AH176,AI176,AH176),"---")="---","---",IF(COUNTIF(CALC_CONN_TEI0181_REV01!F:F,IFERROR(IF(AD176=AH176,AI176,AH176),"---"))&gt;0,"---",IFERROR(IF(AD176=AH176,AI176,AH176),"---")))))=1,IF(AH176&lt;&gt;"---",VLOOKUP(AD176,CALC_CONN_TEI0181_REV01!F:M,8,0),IF(IFERROR(IF(AD176=AH176,AI176,AH176),"---")="---","---",IF(COUNTIF(CALC_CONN_TEI0181_REV01!F:F,IFERROR(IF(AD176=AH176,AI176,AH176),"---"))&gt;0,"---",IFERROR(IF(AD176=AH176,AI176,AH176),"---")))),"---")</f>
        <v>---</v>
      </c>
      <c r="AK176" t="str">
        <f>IF(COUNTIF(CALC_CONN_TEI0181_REV01!F:F,IF(AH176&lt;&gt;"---",VLOOKUP(AD176,CALC_CONN_TEI0181_REV01!F:M,8,0),IF(IFERROR(IF(AD176=AH176,AI176,AH176),"---")="---","---",IF(COUNTIF(CALC_CONN_TEI0181_REV01!F:F,IFERROR(IF(AD176=AH176,AI176,AH176),"---"))&gt;0,"---",IFERROR(IF(AD176=AH176,AI176,AH176),"---")))))=0,IF(AH176&lt;&gt;"---",VLOOKUP(AD176,CALC_CONN_TEI0181_REV01!F:M,8,0),IF(IFERROR(IF(AD176=AH176,AI176,AH176),"---")="---","---",IF(COUNTIF(CALC_CONN_TEI0181_REV01!F:F,IFERROR(IF(AD176=AH176,AI176,AH176),"---"))&gt;0,"---",IFERROR(IF(AD176=AH176,AI176,AH176),"---")))),"---")</f>
        <v>---</v>
      </c>
    </row>
    <row r="177" spans="1:37" x14ac:dyDescent="0.25">
      <c r="A177" t="str">
        <f t="shared" si="18"/>
        <v>U1-K17</v>
      </c>
      <c r="B177" t="str">
        <f t="shared" si="19"/>
        <v>FPGA_VCC</v>
      </c>
      <c r="C177" t="str">
        <f t="shared" si="20"/>
        <v>U1-FPGA_VCC</v>
      </c>
      <c r="D177" t="str">
        <f t="shared" si="21"/>
        <v>U1-K17</v>
      </c>
      <c r="E177" t="s">
        <v>435</v>
      </c>
      <c r="F177" t="s">
        <v>593</v>
      </c>
      <c r="G177" t="s">
        <v>385</v>
      </c>
      <c r="L177" t="s">
        <v>594</v>
      </c>
      <c r="M177" t="s">
        <v>286</v>
      </c>
      <c r="N177">
        <v>50.701599999999999</v>
      </c>
      <c r="AB177" t="str">
        <f>B2B!D174</f>
        <v>J2</v>
      </c>
      <c r="AC177" t="str">
        <f>B2B!E174</f>
        <v>72</v>
      </c>
      <c r="AD177" t="str">
        <f t="shared" si="22"/>
        <v>J2-72</v>
      </c>
      <c r="AE177" t="e">
        <f t="shared" si="23"/>
        <v>#N/A</v>
      </c>
      <c r="AF177" t="str">
        <f t="shared" si="24"/>
        <v>--</v>
      </c>
      <c r="AG177" t="e">
        <f t="shared" si="25"/>
        <v>#N/A</v>
      </c>
      <c r="AH177" t="str">
        <f>IF(IFERROR(IF(IF(AF177="--",INDEX(D:D,MATCH(AE177,INDEX(B:B,MATCH(AE177,B:B,)+1):B10691,)+MATCH(AE177,B:B,)))=D177,VLOOKUP(AE177,B:D,3,0),IF(AF177="--",INDEX(D:D,MATCH(AE177,INDEX(B:B,MATCH(AE177,B:B,)+1):B10691,)+MATCH(AE177,B:B,)),"---")),"---")=AD177,"---",IFERROR(IF(IF(AF177="--",INDEX(D:D,MATCH(AE177,INDEX(B:B,MATCH(AE177,B:B,)+1):B10691,)+MATCH(AE177,B:B,)))=AD177,VLOOKUP(AE177,B:D,3,0),IF(AF177="--",INDEX(D:D,MATCH(AE177,INDEX(B:B,MATCH(AE177,B:B,)+1):B10691,)+MATCH(AE177,B:B,)),"---")),"---"))</f>
        <v>---</v>
      </c>
      <c r="AI177" t="str">
        <f t="shared" si="26"/>
        <v>--</v>
      </c>
      <c r="AJ177" t="str">
        <f>IF(COUNTIF(CALC_CONN_TEI0181_REV01!F:F,IF(AH177&lt;&gt;"---",VLOOKUP(AD177,CALC_CONN_TEI0181_REV01!F:M,8,0),IF(IFERROR(IF(AD177=AH177,AI177,AH177),"---")="---","---",IF(COUNTIF(CALC_CONN_TEI0181_REV01!F:F,IFERROR(IF(AD177=AH177,AI177,AH177),"---"))&gt;0,"---",IFERROR(IF(AD177=AH177,AI177,AH177),"---")))))=1,IF(AH177&lt;&gt;"---",VLOOKUP(AD177,CALC_CONN_TEI0181_REV01!F:M,8,0),IF(IFERROR(IF(AD177=AH177,AI177,AH177),"---")="---","---",IF(COUNTIF(CALC_CONN_TEI0181_REV01!F:F,IFERROR(IF(AD177=AH177,AI177,AH177),"---"))&gt;0,"---",IFERROR(IF(AD177=AH177,AI177,AH177),"---")))),"---")</f>
        <v>---</v>
      </c>
      <c r="AK177" t="str">
        <f>IF(COUNTIF(CALC_CONN_TEI0181_REV01!F:F,IF(AH177&lt;&gt;"---",VLOOKUP(AD177,CALC_CONN_TEI0181_REV01!F:M,8,0),IF(IFERROR(IF(AD177=AH177,AI177,AH177),"---")="---","---",IF(COUNTIF(CALC_CONN_TEI0181_REV01!F:F,IFERROR(IF(AD177=AH177,AI177,AH177),"---"))&gt;0,"---",IFERROR(IF(AD177=AH177,AI177,AH177),"---")))))=0,IF(AH177&lt;&gt;"---",VLOOKUP(AD177,CALC_CONN_TEI0181_REV01!F:M,8,0),IF(IFERROR(IF(AD177=AH177,AI177,AH177),"---")="---","---",IF(COUNTIF(CALC_CONN_TEI0181_REV01!F:F,IFERROR(IF(AD177=AH177,AI177,AH177),"---"))&gt;0,"---",IFERROR(IF(AD177=AH177,AI177,AH177),"---")))),"---")</f>
        <v>---</v>
      </c>
    </row>
    <row r="178" spans="1:37" x14ac:dyDescent="0.25">
      <c r="A178" t="str">
        <f t="shared" si="18"/>
        <v>U1-K19</v>
      </c>
      <c r="B178" t="str">
        <f t="shared" si="19"/>
        <v>FPGA_VCC</v>
      </c>
      <c r="C178" t="str">
        <f t="shared" si="20"/>
        <v>U1-FPGA_VCC</v>
      </c>
      <c r="D178" t="str">
        <f t="shared" si="21"/>
        <v>U1-K19</v>
      </c>
      <c r="E178" t="s">
        <v>435</v>
      </c>
      <c r="F178" t="s">
        <v>595</v>
      </c>
      <c r="G178" t="s">
        <v>385</v>
      </c>
      <c r="L178" t="s">
        <v>596</v>
      </c>
      <c r="M178" t="s">
        <v>286</v>
      </c>
      <c r="N178">
        <v>4.5208000000000004</v>
      </c>
      <c r="AB178" t="str">
        <f>B2B!D175</f>
        <v>J2</v>
      </c>
      <c r="AC178" t="str">
        <f>B2B!E175</f>
        <v>73</v>
      </c>
      <c r="AD178" t="str">
        <f t="shared" si="22"/>
        <v>J2-73</v>
      </c>
      <c r="AE178" t="e">
        <f t="shared" si="23"/>
        <v>#N/A</v>
      </c>
      <c r="AF178" t="str">
        <f t="shared" si="24"/>
        <v>--</v>
      </c>
      <c r="AG178" t="e">
        <f t="shared" si="25"/>
        <v>#N/A</v>
      </c>
      <c r="AH178" t="str">
        <f>IF(IFERROR(IF(IF(AF178="--",INDEX(D:D,MATCH(AE178,INDEX(B:B,MATCH(AE178,B:B,)+1):B10692,)+MATCH(AE178,B:B,)))=D178,VLOOKUP(AE178,B:D,3,0),IF(AF178="--",INDEX(D:D,MATCH(AE178,INDEX(B:B,MATCH(AE178,B:B,)+1):B10692,)+MATCH(AE178,B:B,)),"---")),"---")=AD178,"---",IFERROR(IF(IF(AF178="--",INDEX(D:D,MATCH(AE178,INDEX(B:B,MATCH(AE178,B:B,)+1):B10692,)+MATCH(AE178,B:B,)))=AD178,VLOOKUP(AE178,B:D,3,0),IF(AF178="--",INDEX(D:D,MATCH(AE178,INDEX(B:B,MATCH(AE178,B:B,)+1):B10692,)+MATCH(AE178,B:B,)),"---")),"---"))</f>
        <v>---</v>
      </c>
      <c r="AI178" t="str">
        <f t="shared" si="26"/>
        <v>--</v>
      </c>
      <c r="AJ178" t="str">
        <f>IF(COUNTIF(CALC_CONN_TEI0181_REV01!F:F,IF(AH178&lt;&gt;"---",VLOOKUP(AD178,CALC_CONN_TEI0181_REV01!F:M,8,0),IF(IFERROR(IF(AD178=AH178,AI178,AH178),"---")="---","---",IF(COUNTIF(CALC_CONN_TEI0181_REV01!F:F,IFERROR(IF(AD178=AH178,AI178,AH178),"---"))&gt;0,"---",IFERROR(IF(AD178=AH178,AI178,AH178),"---")))))=1,IF(AH178&lt;&gt;"---",VLOOKUP(AD178,CALC_CONN_TEI0181_REV01!F:M,8,0),IF(IFERROR(IF(AD178=AH178,AI178,AH178),"---")="---","---",IF(COUNTIF(CALC_CONN_TEI0181_REV01!F:F,IFERROR(IF(AD178=AH178,AI178,AH178),"---"))&gt;0,"---",IFERROR(IF(AD178=AH178,AI178,AH178),"---")))),"---")</f>
        <v>---</v>
      </c>
      <c r="AK178" t="str">
        <f>IF(COUNTIF(CALC_CONN_TEI0181_REV01!F:F,IF(AH178&lt;&gt;"---",VLOOKUP(AD178,CALC_CONN_TEI0181_REV01!F:M,8,0),IF(IFERROR(IF(AD178=AH178,AI178,AH178),"---")="---","---",IF(COUNTIF(CALC_CONN_TEI0181_REV01!F:F,IFERROR(IF(AD178=AH178,AI178,AH178),"---"))&gt;0,"---",IFERROR(IF(AD178=AH178,AI178,AH178),"---")))))=0,IF(AH178&lt;&gt;"---",VLOOKUP(AD178,CALC_CONN_TEI0181_REV01!F:M,8,0),IF(IFERROR(IF(AD178=AH178,AI178,AH178),"---")="---","---",IF(COUNTIF(CALC_CONN_TEI0181_REV01!F:F,IFERROR(IF(AD178=AH178,AI178,AH178),"---"))&gt;0,"---",IFERROR(IF(AD178=AH178,AI178,AH178),"---")))),"---")</f>
        <v>---</v>
      </c>
    </row>
    <row r="179" spans="1:37" x14ac:dyDescent="0.25">
      <c r="A179" t="str">
        <f t="shared" si="18"/>
        <v>U1-K24</v>
      </c>
      <c r="B179" t="str">
        <f t="shared" si="19"/>
        <v>NetU1_K24</v>
      </c>
      <c r="C179" t="str">
        <f t="shared" si="20"/>
        <v>U1-NetU1_K24</v>
      </c>
      <c r="D179" t="str">
        <f t="shared" si="21"/>
        <v>U1-K24</v>
      </c>
      <c r="E179" t="s">
        <v>435</v>
      </c>
      <c r="F179" t="s">
        <v>597</v>
      </c>
      <c r="G179" t="s">
        <v>598</v>
      </c>
      <c r="L179" t="s">
        <v>599</v>
      </c>
      <c r="M179" t="s">
        <v>286</v>
      </c>
      <c r="N179">
        <v>3.9304999999999999</v>
      </c>
      <c r="AB179" t="str">
        <f>B2B!D176</f>
        <v>J2</v>
      </c>
      <c r="AC179" t="str">
        <f>B2B!E176</f>
        <v>74</v>
      </c>
      <c r="AD179" t="str">
        <f t="shared" si="22"/>
        <v>J2-74</v>
      </c>
      <c r="AE179" t="e">
        <f t="shared" si="23"/>
        <v>#N/A</v>
      </c>
      <c r="AF179" t="str">
        <f t="shared" si="24"/>
        <v>--</v>
      </c>
      <c r="AG179" t="e">
        <f t="shared" si="25"/>
        <v>#N/A</v>
      </c>
      <c r="AH179" t="str">
        <f>IF(IFERROR(IF(IF(AF179="--",INDEX(D:D,MATCH(AE179,INDEX(B:B,MATCH(AE179,B:B,)+1):B10693,)+MATCH(AE179,B:B,)))=D179,VLOOKUP(AE179,B:D,3,0),IF(AF179="--",INDEX(D:D,MATCH(AE179,INDEX(B:B,MATCH(AE179,B:B,)+1):B10693,)+MATCH(AE179,B:B,)),"---")),"---")=AD179,"---",IFERROR(IF(IF(AF179="--",INDEX(D:D,MATCH(AE179,INDEX(B:B,MATCH(AE179,B:B,)+1):B10693,)+MATCH(AE179,B:B,)))=AD179,VLOOKUP(AE179,B:D,3,0),IF(AF179="--",INDEX(D:D,MATCH(AE179,INDEX(B:B,MATCH(AE179,B:B,)+1):B10693,)+MATCH(AE179,B:B,)),"---")),"---"))</f>
        <v>---</v>
      </c>
      <c r="AI179" t="str">
        <f t="shared" si="26"/>
        <v>--</v>
      </c>
      <c r="AJ179" t="str">
        <f>IF(COUNTIF(CALC_CONN_TEI0181_REV01!F:F,IF(AH179&lt;&gt;"---",VLOOKUP(AD179,CALC_CONN_TEI0181_REV01!F:M,8,0),IF(IFERROR(IF(AD179=AH179,AI179,AH179),"---")="---","---",IF(COUNTIF(CALC_CONN_TEI0181_REV01!F:F,IFERROR(IF(AD179=AH179,AI179,AH179),"---"))&gt;0,"---",IFERROR(IF(AD179=AH179,AI179,AH179),"---")))))=1,IF(AH179&lt;&gt;"---",VLOOKUP(AD179,CALC_CONN_TEI0181_REV01!F:M,8,0),IF(IFERROR(IF(AD179=AH179,AI179,AH179),"---")="---","---",IF(COUNTIF(CALC_CONN_TEI0181_REV01!F:F,IFERROR(IF(AD179=AH179,AI179,AH179),"---"))&gt;0,"---",IFERROR(IF(AD179=AH179,AI179,AH179),"---")))),"---")</f>
        <v>---</v>
      </c>
      <c r="AK179" t="str">
        <f>IF(COUNTIF(CALC_CONN_TEI0181_REV01!F:F,IF(AH179&lt;&gt;"---",VLOOKUP(AD179,CALC_CONN_TEI0181_REV01!F:M,8,0),IF(IFERROR(IF(AD179=AH179,AI179,AH179),"---")="---","---",IF(COUNTIF(CALC_CONN_TEI0181_REV01!F:F,IFERROR(IF(AD179=AH179,AI179,AH179),"---"))&gt;0,"---",IFERROR(IF(AD179=AH179,AI179,AH179),"---")))))=0,IF(AH179&lt;&gt;"---",VLOOKUP(AD179,CALC_CONN_TEI0181_REV01!F:M,8,0),IF(IFERROR(IF(AD179=AH179,AI179,AH179),"---")="---","---",IF(COUNTIF(CALC_CONN_TEI0181_REV01!F:F,IFERROR(IF(AD179=AH179,AI179,AH179),"---"))&gt;0,"---",IFERROR(IF(AD179=AH179,AI179,AH179),"---")))),"---")</f>
        <v>---</v>
      </c>
    </row>
    <row r="180" spans="1:37" x14ac:dyDescent="0.25">
      <c r="A180" t="str">
        <f t="shared" si="18"/>
        <v>U1-K25</v>
      </c>
      <c r="B180" t="str">
        <f t="shared" si="19"/>
        <v>NetU1_K25</v>
      </c>
      <c r="C180" t="str">
        <f t="shared" si="20"/>
        <v>U1-NetU1_K25</v>
      </c>
      <c r="D180" t="str">
        <f t="shared" si="21"/>
        <v>U1-K25</v>
      </c>
      <c r="E180" t="s">
        <v>435</v>
      </c>
      <c r="F180" t="s">
        <v>600</v>
      </c>
      <c r="G180" t="s">
        <v>601</v>
      </c>
      <c r="L180" t="s">
        <v>602</v>
      </c>
      <c r="M180" t="s">
        <v>286</v>
      </c>
      <c r="N180">
        <v>2.6775000000000002</v>
      </c>
      <c r="AB180" t="str">
        <f>B2B!D177</f>
        <v>J2</v>
      </c>
      <c r="AC180" t="str">
        <f>B2B!E177</f>
        <v>75</v>
      </c>
      <c r="AD180" t="str">
        <f t="shared" si="22"/>
        <v>J2-75</v>
      </c>
      <c r="AE180" t="e">
        <f t="shared" si="23"/>
        <v>#N/A</v>
      </c>
      <c r="AF180" t="str">
        <f t="shared" si="24"/>
        <v>--</v>
      </c>
      <c r="AG180" t="e">
        <f t="shared" si="25"/>
        <v>#N/A</v>
      </c>
      <c r="AH180" t="str">
        <f>IF(IFERROR(IF(IF(AF180="--",INDEX(D:D,MATCH(AE180,INDEX(B:B,MATCH(AE180,B:B,)+1):B10694,)+MATCH(AE180,B:B,)))=D180,VLOOKUP(AE180,B:D,3,0),IF(AF180="--",INDEX(D:D,MATCH(AE180,INDEX(B:B,MATCH(AE180,B:B,)+1):B10694,)+MATCH(AE180,B:B,)),"---")),"---")=AD180,"---",IFERROR(IF(IF(AF180="--",INDEX(D:D,MATCH(AE180,INDEX(B:B,MATCH(AE180,B:B,)+1):B10694,)+MATCH(AE180,B:B,)))=AD180,VLOOKUP(AE180,B:D,3,0),IF(AF180="--",INDEX(D:D,MATCH(AE180,INDEX(B:B,MATCH(AE180,B:B,)+1):B10694,)+MATCH(AE180,B:B,)),"---")),"---"))</f>
        <v>---</v>
      </c>
      <c r="AI180" t="str">
        <f t="shared" si="26"/>
        <v>--</v>
      </c>
      <c r="AJ180" t="str">
        <f>IF(COUNTIF(CALC_CONN_TEI0181_REV01!F:F,IF(AH180&lt;&gt;"---",VLOOKUP(AD180,CALC_CONN_TEI0181_REV01!F:M,8,0),IF(IFERROR(IF(AD180=AH180,AI180,AH180),"---")="---","---",IF(COUNTIF(CALC_CONN_TEI0181_REV01!F:F,IFERROR(IF(AD180=AH180,AI180,AH180),"---"))&gt;0,"---",IFERROR(IF(AD180=AH180,AI180,AH180),"---")))))=1,IF(AH180&lt;&gt;"---",VLOOKUP(AD180,CALC_CONN_TEI0181_REV01!F:M,8,0),IF(IFERROR(IF(AD180=AH180,AI180,AH180),"---")="---","---",IF(COUNTIF(CALC_CONN_TEI0181_REV01!F:F,IFERROR(IF(AD180=AH180,AI180,AH180),"---"))&gt;0,"---",IFERROR(IF(AD180=AH180,AI180,AH180),"---")))),"---")</f>
        <v>---</v>
      </c>
      <c r="AK180" t="str">
        <f>IF(COUNTIF(CALC_CONN_TEI0181_REV01!F:F,IF(AH180&lt;&gt;"---",VLOOKUP(AD180,CALC_CONN_TEI0181_REV01!F:M,8,0),IF(IFERROR(IF(AD180=AH180,AI180,AH180),"---")="---","---",IF(COUNTIF(CALC_CONN_TEI0181_REV01!F:F,IFERROR(IF(AD180=AH180,AI180,AH180),"---"))&gt;0,"---",IFERROR(IF(AD180=AH180,AI180,AH180),"---")))))=0,IF(AH180&lt;&gt;"---",VLOOKUP(AD180,CALC_CONN_TEI0181_REV01!F:M,8,0),IF(IFERROR(IF(AD180=AH180,AI180,AH180),"---")="---","---",IF(COUNTIF(CALC_CONN_TEI0181_REV01!F:F,IFERROR(IF(AD180=AH180,AI180,AH180),"---"))&gt;0,"---",IFERROR(IF(AD180=AH180,AI180,AH180),"---")))),"---")</f>
        <v>---</v>
      </c>
    </row>
    <row r="181" spans="1:37" x14ac:dyDescent="0.25">
      <c r="A181" t="str">
        <f t="shared" si="18"/>
        <v>U1-K27</v>
      </c>
      <c r="B181" t="str">
        <f t="shared" si="19"/>
        <v>NetU1_K27</v>
      </c>
      <c r="C181" t="str">
        <f t="shared" si="20"/>
        <v>U1-NetU1_K27</v>
      </c>
      <c r="D181" t="str">
        <f t="shared" si="21"/>
        <v>U1-K27</v>
      </c>
      <c r="E181" t="s">
        <v>435</v>
      </c>
      <c r="F181" t="s">
        <v>603</v>
      </c>
      <c r="G181" t="s">
        <v>604</v>
      </c>
      <c r="L181" t="s">
        <v>605</v>
      </c>
      <c r="M181" t="s">
        <v>286</v>
      </c>
      <c r="N181">
        <v>1.9282999999999999</v>
      </c>
      <c r="AB181" t="str">
        <f>B2B!D178</f>
        <v>J2</v>
      </c>
      <c r="AC181" t="str">
        <f>B2B!E178</f>
        <v>76</v>
      </c>
      <c r="AD181" t="str">
        <f t="shared" si="22"/>
        <v>J2-76</v>
      </c>
      <c r="AE181" t="e">
        <f t="shared" si="23"/>
        <v>#N/A</v>
      </c>
      <c r="AF181" t="str">
        <f t="shared" si="24"/>
        <v>--</v>
      </c>
      <c r="AG181" t="e">
        <f t="shared" si="25"/>
        <v>#N/A</v>
      </c>
      <c r="AH181" t="str">
        <f>IF(IFERROR(IF(IF(AF181="--",INDEX(D:D,MATCH(AE181,INDEX(B:B,MATCH(AE181,B:B,)+1):B10695,)+MATCH(AE181,B:B,)))=D181,VLOOKUP(AE181,B:D,3,0),IF(AF181="--",INDEX(D:D,MATCH(AE181,INDEX(B:B,MATCH(AE181,B:B,)+1):B10695,)+MATCH(AE181,B:B,)),"---")),"---")=AD181,"---",IFERROR(IF(IF(AF181="--",INDEX(D:D,MATCH(AE181,INDEX(B:B,MATCH(AE181,B:B,)+1):B10695,)+MATCH(AE181,B:B,)))=AD181,VLOOKUP(AE181,B:D,3,0),IF(AF181="--",INDEX(D:D,MATCH(AE181,INDEX(B:B,MATCH(AE181,B:B,)+1):B10695,)+MATCH(AE181,B:B,)),"---")),"---"))</f>
        <v>---</v>
      </c>
      <c r="AI181" t="str">
        <f t="shared" si="26"/>
        <v>--</v>
      </c>
      <c r="AJ181" t="str">
        <f>IF(COUNTIF(CALC_CONN_TEI0181_REV01!F:F,IF(AH181&lt;&gt;"---",VLOOKUP(AD181,CALC_CONN_TEI0181_REV01!F:M,8,0),IF(IFERROR(IF(AD181=AH181,AI181,AH181),"---")="---","---",IF(COUNTIF(CALC_CONN_TEI0181_REV01!F:F,IFERROR(IF(AD181=AH181,AI181,AH181),"---"))&gt;0,"---",IFERROR(IF(AD181=AH181,AI181,AH181),"---")))))=1,IF(AH181&lt;&gt;"---",VLOOKUP(AD181,CALC_CONN_TEI0181_REV01!F:M,8,0),IF(IFERROR(IF(AD181=AH181,AI181,AH181),"---")="---","---",IF(COUNTIF(CALC_CONN_TEI0181_REV01!F:F,IFERROR(IF(AD181=AH181,AI181,AH181),"---"))&gt;0,"---",IFERROR(IF(AD181=AH181,AI181,AH181),"---")))),"---")</f>
        <v>---</v>
      </c>
      <c r="AK181" t="str">
        <f>IF(COUNTIF(CALC_CONN_TEI0181_REV01!F:F,IF(AH181&lt;&gt;"---",VLOOKUP(AD181,CALC_CONN_TEI0181_REV01!F:M,8,0),IF(IFERROR(IF(AD181=AH181,AI181,AH181),"---")="---","---",IF(COUNTIF(CALC_CONN_TEI0181_REV01!F:F,IFERROR(IF(AD181=AH181,AI181,AH181),"---"))&gt;0,"---",IFERROR(IF(AD181=AH181,AI181,AH181),"---")))))=0,IF(AH181&lt;&gt;"---",VLOOKUP(AD181,CALC_CONN_TEI0181_REV01!F:M,8,0),IF(IFERROR(IF(AD181=AH181,AI181,AH181),"---")="---","---",IF(COUNTIF(CALC_CONN_TEI0181_REV01!F:F,IFERROR(IF(AD181=AH181,AI181,AH181),"---"))&gt;0,"---",IFERROR(IF(AD181=AH181,AI181,AH181),"---")))),"---")</f>
        <v>---</v>
      </c>
    </row>
    <row r="182" spans="1:37" x14ac:dyDescent="0.25">
      <c r="A182" t="str">
        <f t="shared" si="18"/>
        <v>U1-K29</v>
      </c>
      <c r="B182" t="str">
        <f t="shared" si="19"/>
        <v>GND</v>
      </c>
      <c r="C182" t="str">
        <f t="shared" si="20"/>
        <v>U1-GND</v>
      </c>
      <c r="D182" t="str">
        <f t="shared" si="21"/>
        <v>U1-K29</v>
      </c>
      <c r="E182" t="s">
        <v>435</v>
      </c>
      <c r="F182" t="s">
        <v>606</v>
      </c>
      <c r="G182" t="s">
        <v>325</v>
      </c>
      <c r="L182" t="s">
        <v>395</v>
      </c>
      <c r="M182" t="s">
        <v>286</v>
      </c>
      <c r="N182">
        <v>16.951799999999999</v>
      </c>
      <c r="AB182" t="str">
        <f>B2B!D179</f>
        <v>J2</v>
      </c>
      <c r="AC182" t="str">
        <f>B2B!E179</f>
        <v>77</v>
      </c>
      <c r="AD182" t="str">
        <f t="shared" si="22"/>
        <v>J2-77</v>
      </c>
      <c r="AE182" t="e">
        <f t="shared" si="23"/>
        <v>#N/A</v>
      </c>
      <c r="AF182" t="str">
        <f t="shared" si="24"/>
        <v>--</v>
      </c>
      <c r="AG182" t="e">
        <f t="shared" si="25"/>
        <v>#N/A</v>
      </c>
      <c r="AH182" t="str">
        <f>IF(IFERROR(IF(IF(AF182="--",INDEX(D:D,MATCH(AE182,INDEX(B:B,MATCH(AE182,B:B,)+1):B10696,)+MATCH(AE182,B:B,)))=D182,VLOOKUP(AE182,B:D,3,0),IF(AF182="--",INDEX(D:D,MATCH(AE182,INDEX(B:B,MATCH(AE182,B:B,)+1):B10696,)+MATCH(AE182,B:B,)),"---")),"---")=AD182,"---",IFERROR(IF(IF(AF182="--",INDEX(D:D,MATCH(AE182,INDEX(B:B,MATCH(AE182,B:B,)+1):B10696,)+MATCH(AE182,B:B,)))=AD182,VLOOKUP(AE182,B:D,3,0),IF(AF182="--",INDEX(D:D,MATCH(AE182,INDEX(B:B,MATCH(AE182,B:B,)+1):B10696,)+MATCH(AE182,B:B,)),"---")),"---"))</f>
        <v>---</v>
      </c>
      <c r="AI182" t="str">
        <f t="shared" si="26"/>
        <v>--</v>
      </c>
      <c r="AJ182" t="str">
        <f>IF(COUNTIF(CALC_CONN_TEI0181_REV01!F:F,IF(AH182&lt;&gt;"---",VLOOKUP(AD182,CALC_CONN_TEI0181_REV01!F:M,8,0),IF(IFERROR(IF(AD182=AH182,AI182,AH182),"---")="---","---",IF(COUNTIF(CALC_CONN_TEI0181_REV01!F:F,IFERROR(IF(AD182=AH182,AI182,AH182),"---"))&gt;0,"---",IFERROR(IF(AD182=AH182,AI182,AH182),"---")))))=1,IF(AH182&lt;&gt;"---",VLOOKUP(AD182,CALC_CONN_TEI0181_REV01!F:M,8,0),IF(IFERROR(IF(AD182=AH182,AI182,AH182),"---")="---","---",IF(COUNTIF(CALC_CONN_TEI0181_REV01!F:F,IFERROR(IF(AD182=AH182,AI182,AH182),"---"))&gt;0,"---",IFERROR(IF(AD182=AH182,AI182,AH182),"---")))),"---")</f>
        <v>---</v>
      </c>
      <c r="AK182" t="str">
        <f>IF(COUNTIF(CALC_CONN_TEI0181_REV01!F:F,IF(AH182&lt;&gt;"---",VLOOKUP(AD182,CALC_CONN_TEI0181_REV01!F:M,8,0),IF(IFERROR(IF(AD182=AH182,AI182,AH182),"---")="---","---",IF(COUNTIF(CALC_CONN_TEI0181_REV01!F:F,IFERROR(IF(AD182=AH182,AI182,AH182),"---"))&gt;0,"---",IFERROR(IF(AD182=AH182,AI182,AH182),"---")))))=0,IF(AH182&lt;&gt;"---",VLOOKUP(AD182,CALC_CONN_TEI0181_REV01!F:M,8,0),IF(IFERROR(IF(AD182=AH182,AI182,AH182),"---")="---","---",IF(COUNTIF(CALC_CONN_TEI0181_REV01!F:F,IFERROR(IF(AD182=AH182,AI182,AH182),"---"))&gt;0,"---",IFERROR(IF(AD182=AH182,AI182,AH182),"---")))),"---")</f>
        <v>---</v>
      </c>
    </row>
    <row r="183" spans="1:37" x14ac:dyDescent="0.25">
      <c r="A183" t="str">
        <f t="shared" si="18"/>
        <v>U1-K30</v>
      </c>
      <c r="B183" t="str">
        <f t="shared" si="19"/>
        <v>GND</v>
      </c>
      <c r="C183" t="str">
        <f t="shared" si="20"/>
        <v>U1-GND</v>
      </c>
      <c r="D183" t="str">
        <f t="shared" si="21"/>
        <v>U1-K30</v>
      </c>
      <c r="E183" t="s">
        <v>435</v>
      </c>
      <c r="F183" t="s">
        <v>607</v>
      </c>
      <c r="G183" t="s">
        <v>325</v>
      </c>
      <c r="L183" t="s">
        <v>608</v>
      </c>
      <c r="M183" t="s">
        <v>286</v>
      </c>
      <c r="N183">
        <v>75.052999999999997</v>
      </c>
      <c r="AB183" t="str">
        <f>B2B!D180</f>
        <v>J2</v>
      </c>
      <c r="AC183" t="str">
        <f>B2B!E180</f>
        <v>78</v>
      </c>
      <c r="AD183" t="str">
        <f t="shared" si="22"/>
        <v>J2-78</v>
      </c>
      <c r="AE183" t="e">
        <f t="shared" si="23"/>
        <v>#N/A</v>
      </c>
      <c r="AF183" t="str">
        <f t="shared" si="24"/>
        <v>--</v>
      </c>
      <c r="AG183" t="e">
        <f t="shared" si="25"/>
        <v>#N/A</v>
      </c>
      <c r="AH183" t="str">
        <f>IF(IFERROR(IF(IF(AF183="--",INDEX(D:D,MATCH(AE183,INDEX(B:B,MATCH(AE183,B:B,)+1):B10697,)+MATCH(AE183,B:B,)))=D183,VLOOKUP(AE183,B:D,3,0),IF(AF183="--",INDEX(D:D,MATCH(AE183,INDEX(B:B,MATCH(AE183,B:B,)+1):B10697,)+MATCH(AE183,B:B,)),"---")),"---")=AD183,"---",IFERROR(IF(IF(AF183="--",INDEX(D:D,MATCH(AE183,INDEX(B:B,MATCH(AE183,B:B,)+1):B10697,)+MATCH(AE183,B:B,)))=AD183,VLOOKUP(AE183,B:D,3,0),IF(AF183="--",INDEX(D:D,MATCH(AE183,INDEX(B:B,MATCH(AE183,B:B,)+1):B10697,)+MATCH(AE183,B:B,)),"---")),"---"))</f>
        <v>---</v>
      </c>
      <c r="AI183" t="str">
        <f t="shared" si="26"/>
        <v>--</v>
      </c>
      <c r="AJ183" t="str">
        <f>IF(COUNTIF(CALC_CONN_TEI0181_REV01!F:F,IF(AH183&lt;&gt;"---",VLOOKUP(AD183,CALC_CONN_TEI0181_REV01!F:M,8,0),IF(IFERROR(IF(AD183=AH183,AI183,AH183),"---")="---","---",IF(COUNTIF(CALC_CONN_TEI0181_REV01!F:F,IFERROR(IF(AD183=AH183,AI183,AH183),"---"))&gt;0,"---",IFERROR(IF(AD183=AH183,AI183,AH183),"---")))))=1,IF(AH183&lt;&gt;"---",VLOOKUP(AD183,CALC_CONN_TEI0181_REV01!F:M,8,0),IF(IFERROR(IF(AD183=AH183,AI183,AH183),"---")="---","---",IF(COUNTIF(CALC_CONN_TEI0181_REV01!F:F,IFERROR(IF(AD183=AH183,AI183,AH183),"---"))&gt;0,"---",IFERROR(IF(AD183=AH183,AI183,AH183),"---")))),"---")</f>
        <v>---</v>
      </c>
      <c r="AK183" t="str">
        <f>IF(COUNTIF(CALC_CONN_TEI0181_REV01!F:F,IF(AH183&lt;&gt;"---",VLOOKUP(AD183,CALC_CONN_TEI0181_REV01!F:M,8,0),IF(IFERROR(IF(AD183=AH183,AI183,AH183),"---")="---","---",IF(COUNTIF(CALC_CONN_TEI0181_REV01!F:F,IFERROR(IF(AD183=AH183,AI183,AH183),"---"))&gt;0,"---",IFERROR(IF(AD183=AH183,AI183,AH183),"---")))))=0,IF(AH183&lt;&gt;"---",VLOOKUP(AD183,CALC_CONN_TEI0181_REV01!F:M,8,0),IF(IFERROR(IF(AD183=AH183,AI183,AH183),"---")="---","---",IF(COUNTIF(CALC_CONN_TEI0181_REV01!F:F,IFERROR(IF(AD183=AH183,AI183,AH183),"---"))&gt;0,"---",IFERROR(IF(AD183=AH183,AI183,AH183),"---")))),"---")</f>
        <v>---</v>
      </c>
    </row>
    <row r="184" spans="1:37" x14ac:dyDescent="0.25">
      <c r="A184" t="str">
        <f t="shared" si="18"/>
        <v>U1-L8</v>
      </c>
      <c r="B184" t="str">
        <f t="shared" si="19"/>
        <v>NetU1_L8</v>
      </c>
      <c r="C184" t="str">
        <f t="shared" si="20"/>
        <v>U1-NetU1_L8</v>
      </c>
      <c r="D184" t="str">
        <f t="shared" si="21"/>
        <v>U1-L8</v>
      </c>
      <c r="E184" t="s">
        <v>435</v>
      </c>
      <c r="F184" t="s">
        <v>609</v>
      </c>
      <c r="G184" t="s">
        <v>610</v>
      </c>
      <c r="L184" t="s">
        <v>366</v>
      </c>
      <c r="M184" t="s">
        <v>286</v>
      </c>
      <c r="N184">
        <v>27.882200000000001</v>
      </c>
      <c r="AB184" t="str">
        <f>B2B!D181</f>
        <v>J2</v>
      </c>
      <c r="AC184" t="str">
        <f>B2B!E181</f>
        <v>79</v>
      </c>
      <c r="AD184" t="str">
        <f t="shared" si="22"/>
        <v>J2-79</v>
      </c>
      <c r="AE184" t="e">
        <f t="shared" si="23"/>
        <v>#N/A</v>
      </c>
      <c r="AF184" t="str">
        <f t="shared" si="24"/>
        <v>--</v>
      </c>
      <c r="AG184" t="e">
        <f t="shared" si="25"/>
        <v>#N/A</v>
      </c>
      <c r="AH184" t="str">
        <f>IF(IFERROR(IF(IF(AF184="--",INDEX(D:D,MATCH(AE184,INDEX(B:B,MATCH(AE184,B:B,)+1):B10698,)+MATCH(AE184,B:B,)))=D184,VLOOKUP(AE184,B:D,3,0),IF(AF184="--",INDEX(D:D,MATCH(AE184,INDEX(B:B,MATCH(AE184,B:B,)+1):B10698,)+MATCH(AE184,B:B,)),"---")),"---")=AD184,"---",IFERROR(IF(IF(AF184="--",INDEX(D:D,MATCH(AE184,INDEX(B:B,MATCH(AE184,B:B,)+1):B10698,)+MATCH(AE184,B:B,)))=AD184,VLOOKUP(AE184,B:D,3,0),IF(AF184="--",INDEX(D:D,MATCH(AE184,INDEX(B:B,MATCH(AE184,B:B,)+1):B10698,)+MATCH(AE184,B:B,)),"---")),"---"))</f>
        <v>---</v>
      </c>
      <c r="AI184" t="str">
        <f t="shared" si="26"/>
        <v>--</v>
      </c>
      <c r="AJ184" t="str">
        <f>IF(COUNTIF(CALC_CONN_TEI0181_REV01!F:F,IF(AH184&lt;&gt;"---",VLOOKUP(AD184,CALC_CONN_TEI0181_REV01!F:M,8,0),IF(IFERROR(IF(AD184=AH184,AI184,AH184),"---")="---","---",IF(COUNTIF(CALC_CONN_TEI0181_REV01!F:F,IFERROR(IF(AD184=AH184,AI184,AH184),"---"))&gt;0,"---",IFERROR(IF(AD184=AH184,AI184,AH184),"---")))))=1,IF(AH184&lt;&gt;"---",VLOOKUP(AD184,CALC_CONN_TEI0181_REV01!F:M,8,0),IF(IFERROR(IF(AD184=AH184,AI184,AH184),"---")="---","---",IF(COUNTIF(CALC_CONN_TEI0181_REV01!F:F,IFERROR(IF(AD184=AH184,AI184,AH184),"---"))&gt;0,"---",IFERROR(IF(AD184=AH184,AI184,AH184),"---")))),"---")</f>
        <v>---</v>
      </c>
      <c r="AK184" t="str">
        <f>IF(COUNTIF(CALC_CONN_TEI0181_REV01!F:F,IF(AH184&lt;&gt;"---",VLOOKUP(AD184,CALC_CONN_TEI0181_REV01!F:M,8,0),IF(IFERROR(IF(AD184=AH184,AI184,AH184),"---")="---","---",IF(COUNTIF(CALC_CONN_TEI0181_REV01!F:F,IFERROR(IF(AD184=AH184,AI184,AH184),"---"))&gt;0,"---",IFERROR(IF(AD184=AH184,AI184,AH184),"---")))))=0,IF(AH184&lt;&gt;"---",VLOOKUP(AD184,CALC_CONN_TEI0181_REV01!F:M,8,0),IF(IFERROR(IF(AD184=AH184,AI184,AH184),"---")="---","---",IF(COUNTIF(CALC_CONN_TEI0181_REV01!F:F,IFERROR(IF(AD184=AH184,AI184,AH184),"---"))&gt;0,"---",IFERROR(IF(AD184=AH184,AI184,AH184),"---")))),"---")</f>
        <v>---</v>
      </c>
    </row>
    <row r="185" spans="1:37" x14ac:dyDescent="0.25">
      <c r="A185" t="str">
        <f t="shared" si="18"/>
        <v>U1-L18</v>
      </c>
      <c r="B185" t="str">
        <f t="shared" si="19"/>
        <v>FPGA_VCC</v>
      </c>
      <c r="C185" t="str">
        <f t="shared" si="20"/>
        <v>U1-FPGA_VCC</v>
      </c>
      <c r="D185" t="str">
        <f t="shared" si="21"/>
        <v>U1-L18</v>
      </c>
      <c r="E185" t="s">
        <v>435</v>
      </c>
      <c r="F185" t="s">
        <v>611</v>
      </c>
      <c r="G185" t="s">
        <v>385</v>
      </c>
      <c r="L185" t="s">
        <v>612</v>
      </c>
      <c r="M185" t="s">
        <v>286</v>
      </c>
      <c r="N185">
        <v>2.4807000000000001</v>
      </c>
      <c r="AB185" t="str">
        <f>B2B!D182</f>
        <v>J2</v>
      </c>
      <c r="AC185" t="str">
        <f>B2B!E182</f>
        <v>80</v>
      </c>
      <c r="AD185" t="str">
        <f t="shared" si="22"/>
        <v>J2-80</v>
      </c>
      <c r="AE185" t="e">
        <f t="shared" si="23"/>
        <v>#N/A</v>
      </c>
      <c r="AF185" t="str">
        <f t="shared" si="24"/>
        <v>--</v>
      </c>
      <c r="AG185" t="e">
        <f t="shared" si="25"/>
        <v>#N/A</v>
      </c>
      <c r="AH185" t="str">
        <f>IF(IFERROR(IF(IF(AF185="--",INDEX(D:D,MATCH(AE185,INDEX(B:B,MATCH(AE185,B:B,)+1):B10699,)+MATCH(AE185,B:B,)))=D185,VLOOKUP(AE185,B:D,3,0),IF(AF185="--",INDEX(D:D,MATCH(AE185,INDEX(B:B,MATCH(AE185,B:B,)+1):B10699,)+MATCH(AE185,B:B,)),"---")),"---")=AD185,"---",IFERROR(IF(IF(AF185="--",INDEX(D:D,MATCH(AE185,INDEX(B:B,MATCH(AE185,B:B,)+1):B10699,)+MATCH(AE185,B:B,)))=AD185,VLOOKUP(AE185,B:D,3,0),IF(AF185="--",INDEX(D:D,MATCH(AE185,INDEX(B:B,MATCH(AE185,B:B,)+1):B10699,)+MATCH(AE185,B:B,)),"---")),"---"))</f>
        <v>---</v>
      </c>
      <c r="AI185" t="str">
        <f t="shared" si="26"/>
        <v>--</v>
      </c>
      <c r="AJ185" t="str">
        <f>IF(COUNTIF(CALC_CONN_TEI0181_REV01!F:F,IF(AH185&lt;&gt;"---",VLOOKUP(AD185,CALC_CONN_TEI0181_REV01!F:M,8,0),IF(IFERROR(IF(AD185=AH185,AI185,AH185),"---")="---","---",IF(COUNTIF(CALC_CONN_TEI0181_REV01!F:F,IFERROR(IF(AD185=AH185,AI185,AH185),"---"))&gt;0,"---",IFERROR(IF(AD185=AH185,AI185,AH185),"---")))))=1,IF(AH185&lt;&gt;"---",VLOOKUP(AD185,CALC_CONN_TEI0181_REV01!F:M,8,0),IF(IFERROR(IF(AD185=AH185,AI185,AH185),"---")="---","---",IF(COUNTIF(CALC_CONN_TEI0181_REV01!F:F,IFERROR(IF(AD185=AH185,AI185,AH185),"---"))&gt;0,"---",IFERROR(IF(AD185=AH185,AI185,AH185),"---")))),"---")</f>
        <v>---</v>
      </c>
      <c r="AK185" t="str">
        <f>IF(COUNTIF(CALC_CONN_TEI0181_REV01!F:F,IF(AH185&lt;&gt;"---",VLOOKUP(AD185,CALC_CONN_TEI0181_REV01!F:M,8,0),IF(IFERROR(IF(AD185=AH185,AI185,AH185),"---")="---","---",IF(COUNTIF(CALC_CONN_TEI0181_REV01!F:F,IFERROR(IF(AD185=AH185,AI185,AH185),"---"))&gt;0,"---",IFERROR(IF(AD185=AH185,AI185,AH185),"---")))))=0,IF(AH185&lt;&gt;"---",VLOOKUP(AD185,CALC_CONN_TEI0181_REV01!F:M,8,0),IF(IFERROR(IF(AD185=AH185,AI185,AH185),"---")="---","---",IF(COUNTIF(CALC_CONN_TEI0181_REV01!F:F,IFERROR(IF(AD185=AH185,AI185,AH185),"---"))&gt;0,"---",IFERROR(IF(AD185=AH185,AI185,AH185),"---")))),"---")</f>
        <v>---</v>
      </c>
    </row>
    <row r="186" spans="1:37" x14ac:dyDescent="0.25">
      <c r="A186" t="str">
        <f t="shared" si="18"/>
        <v>U1-L20</v>
      </c>
      <c r="B186" t="str">
        <f t="shared" si="19"/>
        <v>FPGA_VCC</v>
      </c>
      <c r="C186" t="str">
        <f t="shared" si="20"/>
        <v>U1-FPGA_VCC</v>
      </c>
      <c r="D186" t="str">
        <f t="shared" si="21"/>
        <v>U1-L20</v>
      </c>
      <c r="E186" t="s">
        <v>435</v>
      </c>
      <c r="F186" t="s">
        <v>613</v>
      </c>
      <c r="G186" t="s">
        <v>385</v>
      </c>
      <c r="L186" t="s">
        <v>614</v>
      </c>
      <c r="M186" t="s">
        <v>286</v>
      </c>
      <c r="N186">
        <v>5.6147999999999998</v>
      </c>
      <c r="AB186" t="str">
        <f>B2B!D183</f>
        <v>J2</v>
      </c>
      <c r="AC186" t="str">
        <f>B2B!E183</f>
        <v>81</v>
      </c>
      <c r="AD186" t="str">
        <f t="shared" si="22"/>
        <v>J2-81</v>
      </c>
      <c r="AE186" t="e">
        <f t="shared" si="23"/>
        <v>#N/A</v>
      </c>
      <c r="AF186" t="str">
        <f t="shared" si="24"/>
        <v>--</v>
      </c>
      <c r="AG186" t="e">
        <f t="shared" si="25"/>
        <v>#N/A</v>
      </c>
      <c r="AH186" t="str">
        <f>IF(IFERROR(IF(IF(AF186="--",INDEX(D:D,MATCH(AE186,INDEX(B:B,MATCH(AE186,B:B,)+1):B10700,)+MATCH(AE186,B:B,)))=D186,VLOOKUP(AE186,B:D,3,0),IF(AF186="--",INDEX(D:D,MATCH(AE186,INDEX(B:B,MATCH(AE186,B:B,)+1):B10700,)+MATCH(AE186,B:B,)),"---")),"---")=AD186,"---",IFERROR(IF(IF(AF186="--",INDEX(D:D,MATCH(AE186,INDEX(B:B,MATCH(AE186,B:B,)+1):B10700,)+MATCH(AE186,B:B,)))=AD186,VLOOKUP(AE186,B:D,3,0),IF(AF186="--",INDEX(D:D,MATCH(AE186,INDEX(B:B,MATCH(AE186,B:B,)+1):B10700,)+MATCH(AE186,B:B,)),"---")),"---"))</f>
        <v>---</v>
      </c>
      <c r="AI186" t="str">
        <f t="shared" si="26"/>
        <v>--</v>
      </c>
      <c r="AJ186" t="str">
        <f>IF(COUNTIF(CALC_CONN_TEI0181_REV01!F:F,IF(AH186&lt;&gt;"---",VLOOKUP(AD186,CALC_CONN_TEI0181_REV01!F:M,8,0),IF(IFERROR(IF(AD186=AH186,AI186,AH186),"---")="---","---",IF(COUNTIF(CALC_CONN_TEI0181_REV01!F:F,IFERROR(IF(AD186=AH186,AI186,AH186),"---"))&gt;0,"---",IFERROR(IF(AD186=AH186,AI186,AH186),"---")))))=1,IF(AH186&lt;&gt;"---",VLOOKUP(AD186,CALC_CONN_TEI0181_REV01!F:M,8,0),IF(IFERROR(IF(AD186=AH186,AI186,AH186),"---")="---","---",IF(COUNTIF(CALC_CONN_TEI0181_REV01!F:F,IFERROR(IF(AD186=AH186,AI186,AH186),"---"))&gt;0,"---",IFERROR(IF(AD186=AH186,AI186,AH186),"---")))),"---")</f>
        <v>---</v>
      </c>
      <c r="AK186" t="str">
        <f>IF(COUNTIF(CALC_CONN_TEI0181_REV01!F:F,IF(AH186&lt;&gt;"---",VLOOKUP(AD186,CALC_CONN_TEI0181_REV01!F:M,8,0),IF(IFERROR(IF(AD186=AH186,AI186,AH186),"---")="---","---",IF(COUNTIF(CALC_CONN_TEI0181_REV01!F:F,IFERROR(IF(AD186=AH186,AI186,AH186),"---"))&gt;0,"---",IFERROR(IF(AD186=AH186,AI186,AH186),"---")))))=0,IF(AH186&lt;&gt;"---",VLOOKUP(AD186,CALC_CONN_TEI0181_REV01!F:M,8,0),IF(IFERROR(IF(AD186=AH186,AI186,AH186),"---")="---","---",IF(COUNTIF(CALC_CONN_TEI0181_REV01!F:F,IFERROR(IF(AD186=AH186,AI186,AH186),"---"))&gt;0,"---",IFERROR(IF(AD186=AH186,AI186,AH186),"---")))),"---")</f>
        <v>---</v>
      </c>
    </row>
    <row r="187" spans="1:37" x14ac:dyDescent="0.25">
      <c r="A187" t="str">
        <f t="shared" si="18"/>
        <v>U1-L22</v>
      </c>
      <c r="B187" t="str">
        <f t="shared" si="19"/>
        <v>GND</v>
      </c>
      <c r="C187" t="str">
        <f t="shared" si="20"/>
        <v>U1-GND</v>
      </c>
      <c r="D187" t="str">
        <f t="shared" si="21"/>
        <v>U1-L22</v>
      </c>
      <c r="E187" t="s">
        <v>435</v>
      </c>
      <c r="F187" t="s">
        <v>615</v>
      </c>
      <c r="G187" t="s">
        <v>325</v>
      </c>
      <c r="L187" t="s">
        <v>616</v>
      </c>
      <c r="M187" t="s">
        <v>286</v>
      </c>
      <c r="N187">
        <v>1.98</v>
      </c>
      <c r="AB187" t="str">
        <f>B2B!D184</f>
        <v>J2</v>
      </c>
      <c r="AC187" t="str">
        <f>B2B!E184</f>
        <v>82</v>
      </c>
      <c r="AD187" t="str">
        <f t="shared" si="22"/>
        <v>J2-82</v>
      </c>
      <c r="AE187" t="e">
        <f t="shared" si="23"/>
        <v>#N/A</v>
      </c>
      <c r="AF187" t="str">
        <f t="shared" si="24"/>
        <v>--</v>
      </c>
      <c r="AG187" t="e">
        <f t="shared" si="25"/>
        <v>#N/A</v>
      </c>
      <c r="AH187" t="str">
        <f>IF(IFERROR(IF(IF(AF187="--",INDEX(D:D,MATCH(AE187,INDEX(B:B,MATCH(AE187,B:B,)+1):B10701,)+MATCH(AE187,B:B,)))=D187,VLOOKUP(AE187,B:D,3,0),IF(AF187="--",INDEX(D:D,MATCH(AE187,INDEX(B:B,MATCH(AE187,B:B,)+1):B10701,)+MATCH(AE187,B:B,)),"---")),"---")=AD187,"---",IFERROR(IF(IF(AF187="--",INDEX(D:D,MATCH(AE187,INDEX(B:B,MATCH(AE187,B:B,)+1):B10701,)+MATCH(AE187,B:B,)))=AD187,VLOOKUP(AE187,B:D,3,0),IF(AF187="--",INDEX(D:D,MATCH(AE187,INDEX(B:B,MATCH(AE187,B:B,)+1):B10701,)+MATCH(AE187,B:B,)),"---")),"---"))</f>
        <v>---</v>
      </c>
      <c r="AI187" t="str">
        <f t="shared" si="26"/>
        <v>--</v>
      </c>
      <c r="AJ187" t="str">
        <f>IF(COUNTIF(CALC_CONN_TEI0181_REV01!F:F,IF(AH187&lt;&gt;"---",VLOOKUP(AD187,CALC_CONN_TEI0181_REV01!F:M,8,0),IF(IFERROR(IF(AD187=AH187,AI187,AH187),"---")="---","---",IF(COUNTIF(CALC_CONN_TEI0181_REV01!F:F,IFERROR(IF(AD187=AH187,AI187,AH187),"---"))&gt;0,"---",IFERROR(IF(AD187=AH187,AI187,AH187),"---")))))=1,IF(AH187&lt;&gt;"---",VLOOKUP(AD187,CALC_CONN_TEI0181_REV01!F:M,8,0),IF(IFERROR(IF(AD187=AH187,AI187,AH187),"---")="---","---",IF(COUNTIF(CALC_CONN_TEI0181_REV01!F:F,IFERROR(IF(AD187=AH187,AI187,AH187),"---"))&gt;0,"---",IFERROR(IF(AD187=AH187,AI187,AH187),"---")))),"---")</f>
        <v>---</v>
      </c>
      <c r="AK187" t="str">
        <f>IF(COUNTIF(CALC_CONN_TEI0181_REV01!F:F,IF(AH187&lt;&gt;"---",VLOOKUP(AD187,CALC_CONN_TEI0181_REV01!F:M,8,0),IF(IFERROR(IF(AD187=AH187,AI187,AH187),"---")="---","---",IF(COUNTIF(CALC_CONN_TEI0181_REV01!F:F,IFERROR(IF(AD187=AH187,AI187,AH187),"---"))&gt;0,"---",IFERROR(IF(AD187=AH187,AI187,AH187),"---")))))=0,IF(AH187&lt;&gt;"---",VLOOKUP(AD187,CALC_CONN_TEI0181_REV01!F:M,8,0),IF(IFERROR(IF(AD187=AH187,AI187,AH187),"---")="---","---",IF(COUNTIF(CALC_CONN_TEI0181_REV01!F:F,IFERROR(IF(AD187=AH187,AI187,AH187),"---"))&gt;0,"---",IFERROR(IF(AD187=AH187,AI187,AH187),"---")))),"---")</f>
        <v>---</v>
      </c>
    </row>
    <row r="188" spans="1:37" x14ac:dyDescent="0.25">
      <c r="A188" t="str">
        <f t="shared" si="18"/>
        <v>U1-M20</v>
      </c>
      <c r="B188" t="str">
        <f t="shared" si="19"/>
        <v>FPGA_VCC</v>
      </c>
      <c r="C188" t="str">
        <f t="shared" si="20"/>
        <v>U1-FPGA_VCC</v>
      </c>
      <c r="D188" t="str">
        <f t="shared" si="21"/>
        <v>U1-M20</v>
      </c>
      <c r="E188" t="s">
        <v>435</v>
      </c>
      <c r="F188" t="s">
        <v>617</v>
      </c>
      <c r="G188" t="s">
        <v>385</v>
      </c>
      <c r="L188" t="s">
        <v>618</v>
      </c>
      <c r="M188" t="s">
        <v>286</v>
      </c>
      <c r="N188">
        <v>19.3872</v>
      </c>
      <c r="AB188" t="str">
        <f>B2B!D185</f>
        <v>J2</v>
      </c>
      <c r="AC188" t="str">
        <f>B2B!E185</f>
        <v>83</v>
      </c>
      <c r="AD188" t="str">
        <f t="shared" si="22"/>
        <v>J2-83</v>
      </c>
      <c r="AE188" t="e">
        <f t="shared" si="23"/>
        <v>#N/A</v>
      </c>
      <c r="AF188" t="str">
        <f t="shared" si="24"/>
        <v>--</v>
      </c>
      <c r="AG188" t="e">
        <f t="shared" si="25"/>
        <v>#N/A</v>
      </c>
      <c r="AH188" t="str">
        <f>IF(IFERROR(IF(IF(AF188="--",INDEX(D:D,MATCH(AE188,INDEX(B:B,MATCH(AE188,B:B,)+1):B10702,)+MATCH(AE188,B:B,)))=D188,VLOOKUP(AE188,B:D,3,0),IF(AF188="--",INDEX(D:D,MATCH(AE188,INDEX(B:B,MATCH(AE188,B:B,)+1):B10702,)+MATCH(AE188,B:B,)),"---")),"---")=AD188,"---",IFERROR(IF(IF(AF188="--",INDEX(D:D,MATCH(AE188,INDEX(B:B,MATCH(AE188,B:B,)+1):B10702,)+MATCH(AE188,B:B,)))=AD188,VLOOKUP(AE188,B:D,3,0),IF(AF188="--",INDEX(D:D,MATCH(AE188,INDEX(B:B,MATCH(AE188,B:B,)+1):B10702,)+MATCH(AE188,B:B,)),"---")),"---"))</f>
        <v>---</v>
      </c>
      <c r="AI188" t="str">
        <f t="shared" si="26"/>
        <v>--</v>
      </c>
      <c r="AJ188" t="str">
        <f>IF(COUNTIF(CALC_CONN_TEI0181_REV01!F:F,IF(AH188&lt;&gt;"---",VLOOKUP(AD188,CALC_CONN_TEI0181_REV01!F:M,8,0),IF(IFERROR(IF(AD188=AH188,AI188,AH188),"---")="---","---",IF(COUNTIF(CALC_CONN_TEI0181_REV01!F:F,IFERROR(IF(AD188=AH188,AI188,AH188),"---"))&gt;0,"---",IFERROR(IF(AD188=AH188,AI188,AH188),"---")))))=1,IF(AH188&lt;&gt;"---",VLOOKUP(AD188,CALC_CONN_TEI0181_REV01!F:M,8,0),IF(IFERROR(IF(AD188=AH188,AI188,AH188),"---")="---","---",IF(COUNTIF(CALC_CONN_TEI0181_REV01!F:F,IFERROR(IF(AD188=AH188,AI188,AH188),"---"))&gt;0,"---",IFERROR(IF(AD188=AH188,AI188,AH188),"---")))),"---")</f>
        <v>---</v>
      </c>
      <c r="AK188" t="str">
        <f>IF(COUNTIF(CALC_CONN_TEI0181_REV01!F:F,IF(AH188&lt;&gt;"---",VLOOKUP(AD188,CALC_CONN_TEI0181_REV01!F:M,8,0),IF(IFERROR(IF(AD188=AH188,AI188,AH188),"---")="---","---",IF(COUNTIF(CALC_CONN_TEI0181_REV01!F:F,IFERROR(IF(AD188=AH188,AI188,AH188),"---"))&gt;0,"---",IFERROR(IF(AD188=AH188,AI188,AH188),"---")))))=0,IF(AH188&lt;&gt;"---",VLOOKUP(AD188,CALC_CONN_TEI0181_REV01!F:M,8,0),IF(IFERROR(IF(AD188=AH188,AI188,AH188),"---")="---","---",IF(COUNTIF(CALC_CONN_TEI0181_REV01!F:F,IFERROR(IF(AD188=AH188,AI188,AH188),"---"))&gt;0,"---",IFERROR(IF(AD188=AH188,AI188,AH188),"---")))),"---")</f>
        <v>---</v>
      </c>
    </row>
    <row r="189" spans="1:37" x14ac:dyDescent="0.25">
      <c r="A189" t="str">
        <f t="shared" si="18"/>
        <v>U1-M22</v>
      </c>
      <c r="B189" t="str">
        <f t="shared" si="19"/>
        <v>GND</v>
      </c>
      <c r="C189" t="str">
        <f t="shared" si="20"/>
        <v>U1-GND</v>
      </c>
      <c r="D189" t="str">
        <f t="shared" si="21"/>
        <v>U1-M22</v>
      </c>
      <c r="E189" t="s">
        <v>435</v>
      </c>
      <c r="F189" t="s">
        <v>619</v>
      </c>
      <c r="G189" t="s">
        <v>325</v>
      </c>
      <c r="L189" t="s">
        <v>328</v>
      </c>
      <c r="M189" t="s">
        <v>286</v>
      </c>
      <c r="N189">
        <v>36.401200000000003</v>
      </c>
      <c r="AB189" t="str">
        <f>B2B!D186</f>
        <v>J2</v>
      </c>
      <c r="AC189" t="str">
        <f>B2B!E186</f>
        <v>84</v>
      </c>
      <c r="AD189" t="str">
        <f t="shared" si="22"/>
        <v>J2-84</v>
      </c>
      <c r="AE189" t="e">
        <f t="shared" si="23"/>
        <v>#N/A</v>
      </c>
      <c r="AF189" t="str">
        <f t="shared" si="24"/>
        <v>--</v>
      </c>
      <c r="AG189" t="e">
        <f t="shared" si="25"/>
        <v>#N/A</v>
      </c>
      <c r="AH189" t="str">
        <f>IF(IFERROR(IF(IF(AF189="--",INDEX(D:D,MATCH(AE189,INDEX(B:B,MATCH(AE189,B:B,)+1):B10703,)+MATCH(AE189,B:B,)))=D189,VLOOKUP(AE189,B:D,3,0),IF(AF189="--",INDEX(D:D,MATCH(AE189,INDEX(B:B,MATCH(AE189,B:B,)+1):B10703,)+MATCH(AE189,B:B,)),"---")),"---")=AD189,"---",IFERROR(IF(IF(AF189="--",INDEX(D:D,MATCH(AE189,INDEX(B:B,MATCH(AE189,B:B,)+1):B10703,)+MATCH(AE189,B:B,)))=AD189,VLOOKUP(AE189,B:D,3,0),IF(AF189="--",INDEX(D:D,MATCH(AE189,INDEX(B:B,MATCH(AE189,B:B,)+1):B10703,)+MATCH(AE189,B:B,)),"---")),"---"))</f>
        <v>---</v>
      </c>
      <c r="AI189" t="str">
        <f t="shared" si="26"/>
        <v>--</v>
      </c>
      <c r="AJ189" t="str">
        <f>IF(COUNTIF(CALC_CONN_TEI0181_REV01!F:F,IF(AH189&lt;&gt;"---",VLOOKUP(AD189,CALC_CONN_TEI0181_REV01!F:M,8,0),IF(IFERROR(IF(AD189=AH189,AI189,AH189),"---")="---","---",IF(COUNTIF(CALC_CONN_TEI0181_REV01!F:F,IFERROR(IF(AD189=AH189,AI189,AH189),"---"))&gt;0,"---",IFERROR(IF(AD189=AH189,AI189,AH189),"---")))))=1,IF(AH189&lt;&gt;"---",VLOOKUP(AD189,CALC_CONN_TEI0181_REV01!F:M,8,0),IF(IFERROR(IF(AD189=AH189,AI189,AH189),"---")="---","---",IF(COUNTIF(CALC_CONN_TEI0181_REV01!F:F,IFERROR(IF(AD189=AH189,AI189,AH189),"---"))&gt;0,"---",IFERROR(IF(AD189=AH189,AI189,AH189),"---")))),"---")</f>
        <v>---</v>
      </c>
      <c r="AK189" t="str">
        <f>IF(COUNTIF(CALC_CONN_TEI0181_REV01!F:F,IF(AH189&lt;&gt;"---",VLOOKUP(AD189,CALC_CONN_TEI0181_REV01!F:M,8,0),IF(IFERROR(IF(AD189=AH189,AI189,AH189),"---")="---","---",IF(COUNTIF(CALC_CONN_TEI0181_REV01!F:F,IFERROR(IF(AD189=AH189,AI189,AH189),"---"))&gt;0,"---",IFERROR(IF(AD189=AH189,AI189,AH189),"---")))))=0,IF(AH189&lt;&gt;"---",VLOOKUP(AD189,CALC_CONN_TEI0181_REV01!F:M,8,0),IF(IFERROR(IF(AD189=AH189,AI189,AH189),"---")="---","---",IF(COUNTIF(CALC_CONN_TEI0181_REV01!F:F,IFERROR(IF(AD189=AH189,AI189,AH189),"---"))&gt;0,"---",IFERROR(IF(AD189=AH189,AI189,AH189),"---")))),"---")</f>
        <v>---</v>
      </c>
    </row>
    <row r="190" spans="1:37" x14ac:dyDescent="0.25">
      <c r="A190" t="str">
        <f t="shared" si="18"/>
        <v>U1-M24</v>
      </c>
      <c r="B190" t="str">
        <f t="shared" si="19"/>
        <v>GND</v>
      </c>
      <c r="C190" t="str">
        <f t="shared" si="20"/>
        <v>U1-GND</v>
      </c>
      <c r="D190" t="str">
        <f t="shared" si="21"/>
        <v>U1-M24</v>
      </c>
      <c r="E190" t="s">
        <v>435</v>
      </c>
      <c r="F190" t="s">
        <v>620</v>
      </c>
      <c r="G190" t="s">
        <v>325</v>
      </c>
      <c r="L190" t="s">
        <v>621</v>
      </c>
      <c r="M190" t="s">
        <v>286</v>
      </c>
      <c r="N190">
        <v>19.3308</v>
      </c>
      <c r="AB190" t="str">
        <f>B2B!D187</f>
        <v>J2</v>
      </c>
      <c r="AC190" t="str">
        <f>B2B!E187</f>
        <v>85</v>
      </c>
      <c r="AD190" t="str">
        <f t="shared" si="22"/>
        <v>J2-85</v>
      </c>
      <c r="AE190" t="e">
        <f t="shared" si="23"/>
        <v>#N/A</v>
      </c>
      <c r="AF190" t="str">
        <f t="shared" si="24"/>
        <v>--</v>
      </c>
      <c r="AG190" t="e">
        <f t="shared" si="25"/>
        <v>#N/A</v>
      </c>
      <c r="AH190" t="str">
        <f>IF(IFERROR(IF(IF(AF190="--",INDEX(D:D,MATCH(AE190,INDEX(B:B,MATCH(AE190,B:B,)+1):B10704,)+MATCH(AE190,B:B,)))=D190,VLOOKUP(AE190,B:D,3,0),IF(AF190="--",INDEX(D:D,MATCH(AE190,INDEX(B:B,MATCH(AE190,B:B,)+1):B10704,)+MATCH(AE190,B:B,)),"---")),"---")=AD190,"---",IFERROR(IF(IF(AF190="--",INDEX(D:D,MATCH(AE190,INDEX(B:B,MATCH(AE190,B:B,)+1):B10704,)+MATCH(AE190,B:B,)))=AD190,VLOOKUP(AE190,B:D,3,0),IF(AF190="--",INDEX(D:D,MATCH(AE190,INDEX(B:B,MATCH(AE190,B:B,)+1):B10704,)+MATCH(AE190,B:B,)),"---")),"---"))</f>
        <v>---</v>
      </c>
      <c r="AI190" t="str">
        <f t="shared" si="26"/>
        <v>--</v>
      </c>
      <c r="AJ190" t="str">
        <f>IF(COUNTIF(CALC_CONN_TEI0181_REV01!F:F,IF(AH190&lt;&gt;"---",VLOOKUP(AD190,CALC_CONN_TEI0181_REV01!F:M,8,0),IF(IFERROR(IF(AD190=AH190,AI190,AH190),"---")="---","---",IF(COUNTIF(CALC_CONN_TEI0181_REV01!F:F,IFERROR(IF(AD190=AH190,AI190,AH190),"---"))&gt;0,"---",IFERROR(IF(AD190=AH190,AI190,AH190),"---")))))=1,IF(AH190&lt;&gt;"---",VLOOKUP(AD190,CALC_CONN_TEI0181_REV01!F:M,8,0),IF(IFERROR(IF(AD190=AH190,AI190,AH190),"---")="---","---",IF(COUNTIF(CALC_CONN_TEI0181_REV01!F:F,IFERROR(IF(AD190=AH190,AI190,AH190),"---"))&gt;0,"---",IFERROR(IF(AD190=AH190,AI190,AH190),"---")))),"---")</f>
        <v>---</v>
      </c>
      <c r="AK190" t="str">
        <f>IF(COUNTIF(CALC_CONN_TEI0181_REV01!F:F,IF(AH190&lt;&gt;"---",VLOOKUP(AD190,CALC_CONN_TEI0181_REV01!F:M,8,0),IF(IFERROR(IF(AD190=AH190,AI190,AH190),"---")="---","---",IF(COUNTIF(CALC_CONN_TEI0181_REV01!F:F,IFERROR(IF(AD190=AH190,AI190,AH190),"---"))&gt;0,"---",IFERROR(IF(AD190=AH190,AI190,AH190),"---")))))=0,IF(AH190&lt;&gt;"---",VLOOKUP(AD190,CALC_CONN_TEI0181_REV01!F:M,8,0),IF(IFERROR(IF(AD190=AH190,AI190,AH190),"---")="---","---",IF(COUNTIF(CALC_CONN_TEI0181_REV01!F:F,IFERROR(IF(AD190=AH190,AI190,AH190),"---"))&gt;0,"---",IFERROR(IF(AD190=AH190,AI190,AH190),"---")))),"---")</f>
        <v>---</v>
      </c>
    </row>
    <row r="191" spans="1:37" x14ac:dyDescent="0.25">
      <c r="A191" t="str">
        <f t="shared" si="18"/>
        <v>U1-M25</v>
      </c>
      <c r="B191" t="str">
        <f t="shared" si="19"/>
        <v>GND</v>
      </c>
      <c r="C191" t="str">
        <f t="shared" si="20"/>
        <v>U1-GND</v>
      </c>
      <c r="D191" t="str">
        <f t="shared" si="21"/>
        <v>U1-M25</v>
      </c>
      <c r="E191" t="s">
        <v>435</v>
      </c>
      <c r="F191" t="s">
        <v>622</v>
      </c>
      <c r="G191" t="s">
        <v>325</v>
      </c>
      <c r="L191" t="s">
        <v>623</v>
      </c>
      <c r="M191" t="s">
        <v>623</v>
      </c>
      <c r="N191" t="s">
        <v>623</v>
      </c>
      <c r="AB191" t="str">
        <f>B2B!D188</f>
        <v>J2</v>
      </c>
      <c r="AC191" t="str">
        <f>B2B!E188</f>
        <v>86</v>
      </c>
      <c r="AD191" t="str">
        <f t="shared" si="22"/>
        <v>J2-86</v>
      </c>
      <c r="AE191" t="e">
        <f t="shared" si="23"/>
        <v>#N/A</v>
      </c>
      <c r="AF191" t="str">
        <f t="shared" si="24"/>
        <v>--</v>
      </c>
      <c r="AG191" t="e">
        <f t="shared" si="25"/>
        <v>#N/A</v>
      </c>
      <c r="AH191" t="str">
        <f>IF(IFERROR(IF(IF(AF191="--",INDEX(D:D,MATCH(AE191,INDEX(B:B,MATCH(AE191,B:B,)+1):B10705,)+MATCH(AE191,B:B,)))=D191,VLOOKUP(AE191,B:D,3,0),IF(AF191="--",INDEX(D:D,MATCH(AE191,INDEX(B:B,MATCH(AE191,B:B,)+1):B10705,)+MATCH(AE191,B:B,)),"---")),"---")=AD191,"---",IFERROR(IF(IF(AF191="--",INDEX(D:D,MATCH(AE191,INDEX(B:B,MATCH(AE191,B:B,)+1):B10705,)+MATCH(AE191,B:B,)))=AD191,VLOOKUP(AE191,B:D,3,0),IF(AF191="--",INDEX(D:D,MATCH(AE191,INDEX(B:B,MATCH(AE191,B:B,)+1):B10705,)+MATCH(AE191,B:B,)),"---")),"---"))</f>
        <v>---</v>
      </c>
      <c r="AI191" t="str">
        <f t="shared" si="26"/>
        <v>--</v>
      </c>
      <c r="AJ191" t="str">
        <f>IF(COUNTIF(CALC_CONN_TEI0181_REV01!F:F,IF(AH191&lt;&gt;"---",VLOOKUP(AD191,CALC_CONN_TEI0181_REV01!F:M,8,0),IF(IFERROR(IF(AD191=AH191,AI191,AH191),"---")="---","---",IF(COUNTIF(CALC_CONN_TEI0181_REV01!F:F,IFERROR(IF(AD191=AH191,AI191,AH191),"---"))&gt;0,"---",IFERROR(IF(AD191=AH191,AI191,AH191),"---")))))=1,IF(AH191&lt;&gt;"---",VLOOKUP(AD191,CALC_CONN_TEI0181_REV01!F:M,8,0),IF(IFERROR(IF(AD191=AH191,AI191,AH191),"---")="---","---",IF(COUNTIF(CALC_CONN_TEI0181_REV01!F:F,IFERROR(IF(AD191=AH191,AI191,AH191),"---"))&gt;0,"---",IFERROR(IF(AD191=AH191,AI191,AH191),"---")))),"---")</f>
        <v>---</v>
      </c>
      <c r="AK191" t="str">
        <f>IF(COUNTIF(CALC_CONN_TEI0181_REV01!F:F,IF(AH191&lt;&gt;"---",VLOOKUP(AD191,CALC_CONN_TEI0181_REV01!F:M,8,0),IF(IFERROR(IF(AD191=AH191,AI191,AH191),"---")="---","---",IF(COUNTIF(CALC_CONN_TEI0181_REV01!F:F,IFERROR(IF(AD191=AH191,AI191,AH191),"---"))&gt;0,"---",IFERROR(IF(AD191=AH191,AI191,AH191),"---")))))=0,IF(AH191&lt;&gt;"---",VLOOKUP(AD191,CALC_CONN_TEI0181_REV01!F:M,8,0),IF(IFERROR(IF(AD191=AH191,AI191,AH191),"---")="---","---",IF(COUNTIF(CALC_CONN_TEI0181_REV01!F:F,IFERROR(IF(AD191=AH191,AI191,AH191),"---"))&gt;0,"---",IFERROR(IF(AD191=AH191,AI191,AH191),"---")))),"---")</f>
        <v>---</v>
      </c>
    </row>
    <row r="192" spans="1:37" x14ac:dyDescent="0.25">
      <c r="A192" t="str">
        <f t="shared" si="18"/>
        <v>U1-M28</v>
      </c>
      <c r="B192" t="str">
        <f t="shared" si="19"/>
        <v>NetU1_M28</v>
      </c>
      <c r="C192" t="str">
        <f t="shared" si="20"/>
        <v>U1-NetU1_M28</v>
      </c>
      <c r="D192" t="str">
        <f t="shared" si="21"/>
        <v>U1-M28</v>
      </c>
      <c r="E192" t="s">
        <v>435</v>
      </c>
      <c r="F192" t="s">
        <v>624</v>
      </c>
      <c r="G192" t="s">
        <v>625</v>
      </c>
      <c r="AB192" t="str">
        <f>B2B!D189</f>
        <v>J2</v>
      </c>
      <c r="AC192" t="str">
        <f>B2B!E189</f>
        <v>87</v>
      </c>
      <c r="AD192" t="str">
        <f t="shared" si="22"/>
        <v>J2-87</v>
      </c>
      <c r="AE192" t="e">
        <f t="shared" si="23"/>
        <v>#N/A</v>
      </c>
      <c r="AF192" t="str">
        <f t="shared" si="24"/>
        <v>--</v>
      </c>
      <c r="AG192" t="e">
        <f t="shared" si="25"/>
        <v>#N/A</v>
      </c>
      <c r="AH192" t="str">
        <f>IF(IFERROR(IF(IF(AF192="--",INDEX(D:D,MATCH(AE192,INDEX(B:B,MATCH(AE192,B:B,)+1):B10706,)+MATCH(AE192,B:B,)))=D192,VLOOKUP(AE192,B:D,3,0),IF(AF192="--",INDEX(D:D,MATCH(AE192,INDEX(B:B,MATCH(AE192,B:B,)+1):B10706,)+MATCH(AE192,B:B,)),"---")),"---")=AD192,"---",IFERROR(IF(IF(AF192="--",INDEX(D:D,MATCH(AE192,INDEX(B:B,MATCH(AE192,B:B,)+1):B10706,)+MATCH(AE192,B:B,)))=AD192,VLOOKUP(AE192,B:D,3,0),IF(AF192="--",INDEX(D:D,MATCH(AE192,INDEX(B:B,MATCH(AE192,B:B,)+1):B10706,)+MATCH(AE192,B:B,)),"---")),"---"))</f>
        <v>---</v>
      </c>
      <c r="AI192" t="str">
        <f t="shared" si="26"/>
        <v>--</v>
      </c>
      <c r="AJ192" t="str">
        <f>IF(COUNTIF(CALC_CONN_TEI0181_REV01!F:F,IF(AH192&lt;&gt;"---",VLOOKUP(AD192,CALC_CONN_TEI0181_REV01!F:M,8,0),IF(IFERROR(IF(AD192=AH192,AI192,AH192),"---")="---","---",IF(COUNTIF(CALC_CONN_TEI0181_REV01!F:F,IFERROR(IF(AD192=AH192,AI192,AH192),"---"))&gt;0,"---",IFERROR(IF(AD192=AH192,AI192,AH192),"---")))))=1,IF(AH192&lt;&gt;"---",VLOOKUP(AD192,CALC_CONN_TEI0181_REV01!F:M,8,0),IF(IFERROR(IF(AD192=AH192,AI192,AH192),"---")="---","---",IF(COUNTIF(CALC_CONN_TEI0181_REV01!F:F,IFERROR(IF(AD192=AH192,AI192,AH192),"---"))&gt;0,"---",IFERROR(IF(AD192=AH192,AI192,AH192),"---")))),"---")</f>
        <v>---</v>
      </c>
      <c r="AK192" t="str">
        <f>IF(COUNTIF(CALC_CONN_TEI0181_REV01!F:F,IF(AH192&lt;&gt;"---",VLOOKUP(AD192,CALC_CONN_TEI0181_REV01!F:M,8,0),IF(IFERROR(IF(AD192=AH192,AI192,AH192),"---")="---","---",IF(COUNTIF(CALC_CONN_TEI0181_REV01!F:F,IFERROR(IF(AD192=AH192,AI192,AH192),"---"))&gt;0,"---",IFERROR(IF(AD192=AH192,AI192,AH192),"---")))))=0,IF(AH192&lt;&gt;"---",VLOOKUP(AD192,CALC_CONN_TEI0181_REV01!F:M,8,0),IF(IFERROR(IF(AD192=AH192,AI192,AH192),"---")="---","---",IF(COUNTIF(CALC_CONN_TEI0181_REV01!F:F,IFERROR(IF(AD192=AH192,AI192,AH192),"---"))&gt;0,"---",IFERROR(IF(AD192=AH192,AI192,AH192),"---")))),"---")</f>
        <v>---</v>
      </c>
    </row>
    <row r="193" spans="1:37" x14ac:dyDescent="0.25">
      <c r="A193" t="str">
        <f t="shared" si="18"/>
        <v>U1-M29</v>
      </c>
      <c r="B193" t="str">
        <f t="shared" si="19"/>
        <v>NetU1_M29</v>
      </c>
      <c r="C193" t="str">
        <f t="shared" si="20"/>
        <v>U1-NetU1_M29</v>
      </c>
      <c r="D193" t="str">
        <f t="shared" si="21"/>
        <v>U1-M29</v>
      </c>
      <c r="E193" t="s">
        <v>435</v>
      </c>
      <c r="F193" t="s">
        <v>626</v>
      </c>
      <c r="G193" t="s">
        <v>627</v>
      </c>
      <c r="AB193" t="str">
        <f>B2B!D190</f>
        <v>J2</v>
      </c>
      <c r="AC193" t="str">
        <f>B2B!E190</f>
        <v>88</v>
      </c>
      <c r="AD193" t="str">
        <f t="shared" si="22"/>
        <v>J2-88</v>
      </c>
      <c r="AE193" t="e">
        <f t="shared" si="23"/>
        <v>#N/A</v>
      </c>
      <c r="AF193" t="str">
        <f t="shared" si="24"/>
        <v>--</v>
      </c>
      <c r="AG193" t="e">
        <f t="shared" si="25"/>
        <v>#N/A</v>
      </c>
      <c r="AH193" t="str">
        <f>IF(IFERROR(IF(IF(AF193="--",INDEX(D:D,MATCH(AE193,INDEX(B:B,MATCH(AE193,B:B,)+1):B10707,)+MATCH(AE193,B:B,)))=D193,VLOOKUP(AE193,B:D,3,0),IF(AF193="--",INDEX(D:D,MATCH(AE193,INDEX(B:B,MATCH(AE193,B:B,)+1):B10707,)+MATCH(AE193,B:B,)),"---")),"---")=AD193,"---",IFERROR(IF(IF(AF193="--",INDEX(D:D,MATCH(AE193,INDEX(B:B,MATCH(AE193,B:B,)+1):B10707,)+MATCH(AE193,B:B,)))=AD193,VLOOKUP(AE193,B:D,3,0),IF(AF193="--",INDEX(D:D,MATCH(AE193,INDEX(B:B,MATCH(AE193,B:B,)+1):B10707,)+MATCH(AE193,B:B,)),"---")),"---"))</f>
        <v>---</v>
      </c>
      <c r="AI193" t="str">
        <f t="shared" si="26"/>
        <v>--</v>
      </c>
      <c r="AJ193" t="str">
        <f>IF(COUNTIF(CALC_CONN_TEI0181_REV01!F:F,IF(AH193&lt;&gt;"---",VLOOKUP(AD193,CALC_CONN_TEI0181_REV01!F:M,8,0),IF(IFERROR(IF(AD193=AH193,AI193,AH193),"---")="---","---",IF(COUNTIF(CALC_CONN_TEI0181_REV01!F:F,IFERROR(IF(AD193=AH193,AI193,AH193),"---"))&gt;0,"---",IFERROR(IF(AD193=AH193,AI193,AH193),"---")))))=1,IF(AH193&lt;&gt;"---",VLOOKUP(AD193,CALC_CONN_TEI0181_REV01!F:M,8,0),IF(IFERROR(IF(AD193=AH193,AI193,AH193),"---")="---","---",IF(COUNTIF(CALC_CONN_TEI0181_REV01!F:F,IFERROR(IF(AD193=AH193,AI193,AH193),"---"))&gt;0,"---",IFERROR(IF(AD193=AH193,AI193,AH193),"---")))),"---")</f>
        <v>---</v>
      </c>
      <c r="AK193" t="str">
        <f>IF(COUNTIF(CALC_CONN_TEI0181_REV01!F:F,IF(AH193&lt;&gt;"---",VLOOKUP(AD193,CALC_CONN_TEI0181_REV01!F:M,8,0),IF(IFERROR(IF(AD193=AH193,AI193,AH193),"---")="---","---",IF(COUNTIF(CALC_CONN_TEI0181_REV01!F:F,IFERROR(IF(AD193=AH193,AI193,AH193),"---"))&gt;0,"---",IFERROR(IF(AD193=AH193,AI193,AH193),"---")))))=0,IF(AH193&lt;&gt;"---",VLOOKUP(AD193,CALC_CONN_TEI0181_REV01!F:M,8,0),IF(IFERROR(IF(AD193=AH193,AI193,AH193),"---")="---","---",IF(COUNTIF(CALC_CONN_TEI0181_REV01!F:F,IFERROR(IF(AD193=AH193,AI193,AH193),"---"))&gt;0,"---",IFERROR(IF(AD193=AH193,AI193,AH193),"---")))),"---")</f>
        <v>---</v>
      </c>
    </row>
    <row r="194" spans="1:37" x14ac:dyDescent="0.25">
      <c r="A194" t="str">
        <f t="shared" si="18"/>
        <v>U1-N20</v>
      </c>
      <c r="B194" t="str">
        <f t="shared" si="19"/>
        <v>FPGA_VCC</v>
      </c>
      <c r="C194" t="str">
        <f t="shared" si="20"/>
        <v>U1-FPGA_VCC</v>
      </c>
      <c r="D194" t="str">
        <f t="shared" si="21"/>
        <v>U1-N20</v>
      </c>
      <c r="E194" t="s">
        <v>435</v>
      </c>
      <c r="F194" t="s">
        <v>628</v>
      </c>
      <c r="G194" t="s">
        <v>385</v>
      </c>
      <c r="AB194" t="str">
        <f>B2B!D191</f>
        <v>J2</v>
      </c>
      <c r="AC194" t="str">
        <f>B2B!E191</f>
        <v>89</v>
      </c>
      <c r="AD194" t="str">
        <f t="shared" si="22"/>
        <v>J2-89</v>
      </c>
      <c r="AE194" t="e">
        <f t="shared" si="23"/>
        <v>#N/A</v>
      </c>
      <c r="AF194" t="str">
        <f t="shared" si="24"/>
        <v>--</v>
      </c>
      <c r="AG194" t="e">
        <f t="shared" si="25"/>
        <v>#N/A</v>
      </c>
      <c r="AH194" t="str">
        <f>IF(IFERROR(IF(IF(AF194="--",INDEX(D:D,MATCH(AE194,INDEX(B:B,MATCH(AE194,B:B,)+1):B10708,)+MATCH(AE194,B:B,)))=D194,VLOOKUP(AE194,B:D,3,0),IF(AF194="--",INDEX(D:D,MATCH(AE194,INDEX(B:B,MATCH(AE194,B:B,)+1):B10708,)+MATCH(AE194,B:B,)),"---")),"---")=AD194,"---",IFERROR(IF(IF(AF194="--",INDEX(D:D,MATCH(AE194,INDEX(B:B,MATCH(AE194,B:B,)+1):B10708,)+MATCH(AE194,B:B,)))=AD194,VLOOKUP(AE194,B:D,3,0),IF(AF194="--",INDEX(D:D,MATCH(AE194,INDEX(B:B,MATCH(AE194,B:B,)+1):B10708,)+MATCH(AE194,B:B,)),"---")),"---"))</f>
        <v>---</v>
      </c>
      <c r="AI194" t="str">
        <f t="shared" si="26"/>
        <v>--</v>
      </c>
      <c r="AJ194" t="str">
        <f>IF(COUNTIF(CALC_CONN_TEI0181_REV01!F:F,IF(AH194&lt;&gt;"---",VLOOKUP(AD194,CALC_CONN_TEI0181_REV01!F:M,8,0),IF(IFERROR(IF(AD194=AH194,AI194,AH194),"---")="---","---",IF(COUNTIF(CALC_CONN_TEI0181_REV01!F:F,IFERROR(IF(AD194=AH194,AI194,AH194),"---"))&gt;0,"---",IFERROR(IF(AD194=AH194,AI194,AH194),"---")))))=1,IF(AH194&lt;&gt;"---",VLOOKUP(AD194,CALC_CONN_TEI0181_REV01!F:M,8,0),IF(IFERROR(IF(AD194=AH194,AI194,AH194),"---")="---","---",IF(COUNTIF(CALC_CONN_TEI0181_REV01!F:F,IFERROR(IF(AD194=AH194,AI194,AH194),"---"))&gt;0,"---",IFERROR(IF(AD194=AH194,AI194,AH194),"---")))),"---")</f>
        <v>---</v>
      </c>
      <c r="AK194" t="str">
        <f>IF(COUNTIF(CALC_CONN_TEI0181_REV01!F:F,IF(AH194&lt;&gt;"---",VLOOKUP(AD194,CALC_CONN_TEI0181_REV01!F:M,8,0),IF(IFERROR(IF(AD194=AH194,AI194,AH194),"---")="---","---",IF(COUNTIF(CALC_CONN_TEI0181_REV01!F:F,IFERROR(IF(AD194=AH194,AI194,AH194),"---"))&gt;0,"---",IFERROR(IF(AD194=AH194,AI194,AH194),"---")))))=0,IF(AH194&lt;&gt;"---",VLOOKUP(AD194,CALC_CONN_TEI0181_REV01!F:M,8,0),IF(IFERROR(IF(AD194=AH194,AI194,AH194),"---")="---","---",IF(COUNTIF(CALC_CONN_TEI0181_REV01!F:F,IFERROR(IF(AD194=AH194,AI194,AH194),"---"))&gt;0,"---",IFERROR(IF(AD194=AH194,AI194,AH194),"---")))),"---")</f>
        <v>---</v>
      </c>
    </row>
    <row r="195" spans="1:37" x14ac:dyDescent="0.25">
      <c r="A195" t="str">
        <f t="shared" si="18"/>
        <v>U1-N22</v>
      </c>
      <c r="B195" t="str">
        <f t="shared" si="19"/>
        <v>GND</v>
      </c>
      <c r="C195" t="str">
        <f t="shared" si="20"/>
        <v>U1-GND</v>
      </c>
      <c r="D195" t="str">
        <f t="shared" si="21"/>
        <v>U1-N22</v>
      </c>
      <c r="E195" t="s">
        <v>435</v>
      </c>
      <c r="F195" t="s">
        <v>629</v>
      </c>
      <c r="G195" t="s">
        <v>325</v>
      </c>
      <c r="AB195" t="str">
        <f>B2B!D192</f>
        <v>J2</v>
      </c>
      <c r="AC195" t="str">
        <f>B2B!E192</f>
        <v>90</v>
      </c>
      <c r="AD195" t="str">
        <f t="shared" si="22"/>
        <v>J2-90</v>
      </c>
      <c r="AE195" t="e">
        <f t="shared" si="23"/>
        <v>#N/A</v>
      </c>
      <c r="AF195" t="str">
        <f t="shared" si="24"/>
        <v>--</v>
      </c>
      <c r="AG195" t="e">
        <f t="shared" si="25"/>
        <v>#N/A</v>
      </c>
      <c r="AH195" t="str">
        <f>IF(IFERROR(IF(IF(AF195="--",INDEX(D:D,MATCH(AE195,INDEX(B:B,MATCH(AE195,B:B,)+1):B10709,)+MATCH(AE195,B:B,)))=D195,VLOOKUP(AE195,B:D,3,0),IF(AF195="--",INDEX(D:D,MATCH(AE195,INDEX(B:B,MATCH(AE195,B:B,)+1):B10709,)+MATCH(AE195,B:B,)),"---")),"---")=AD195,"---",IFERROR(IF(IF(AF195="--",INDEX(D:D,MATCH(AE195,INDEX(B:B,MATCH(AE195,B:B,)+1):B10709,)+MATCH(AE195,B:B,)))=AD195,VLOOKUP(AE195,B:D,3,0),IF(AF195="--",INDEX(D:D,MATCH(AE195,INDEX(B:B,MATCH(AE195,B:B,)+1):B10709,)+MATCH(AE195,B:B,)),"---")),"---"))</f>
        <v>---</v>
      </c>
      <c r="AI195" t="str">
        <f t="shared" si="26"/>
        <v>--</v>
      </c>
      <c r="AJ195" t="str">
        <f>IF(COUNTIF(CALC_CONN_TEI0181_REV01!F:F,IF(AH195&lt;&gt;"---",VLOOKUP(AD195,CALC_CONN_TEI0181_REV01!F:M,8,0),IF(IFERROR(IF(AD195=AH195,AI195,AH195),"---")="---","---",IF(COUNTIF(CALC_CONN_TEI0181_REV01!F:F,IFERROR(IF(AD195=AH195,AI195,AH195),"---"))&gt;0,"---",IFERROR(IF(AD195=AH195,AI195,AH195),"---")))))=1,IF(AH195&lt;&gt;"---",VLOOKUP(AD195,CALC_CONN_TEI0181_REV01!F:M,8,0),IF(IFERROR(IF(AD195=AH195,AI195,AH195),"---")="---","---",IF(COUNTIF(CALC_CONN_TEI0181_REV01!F:F,IFERROR(IF(AD195=AH195,AI195,AH195),"---"))&gt;0,"---",IFERROR(IF(AD195=AH195,AI195,AH195),"---")))),"---")</f>
        <v>---</v>
      </c>
      <c r="AK195" t="str">
        <f>IF(COUNTIF(CALC_CONN_TEI0181_REV01!F:F,IF(AH195&lt;&gt;"---",VLOOKUP(AD195,CALC_CONN_TEI0181_REV01!F:M,8,0),IF(IFERROR(IF(AD195=AH195,AI195,AH195),"---")="---","---",IF(COUNTIF(CALC_CONN_TEI0181_REV01!F:F,IFERROR(IF(AD195=AH195,AI195,AH195),"---"))&gt;0,"---",IFERROR(IF(AD195=AH195,AI195,AH195),"---")))))=0,IF(AH195&lt;&gt;"---",VLOOKUP(AD195,CALC_CONN_TEI0181_REV01!F:M,8,0),IF(IFERROR(IF(AD195=AH195,AI195,AH195),"---")="---","---",IF(COUNTIF(CALC_CONN_TEI0181_REV01!F:F,IFERROR(IF(AD195=AH195,AI195,AH195),"---"))&gt;0,"---",IFERROR(IF(AD195=AH195,AI195,AH195),"---")))),"---")</f>
        <v>---</v>
      </c>
    </row>
    <row r="196" spans="1:37" x14ac:dyDescent="0.25">
      <c r="A196" t="str">
        <f t="shared" si="18"/>
        <v>U1-P20</v>
      </c>
      <c r="B196" t="str">
        <f t="shared" si="19"/>
        <v>FPGA_VCC</v>
      </c>
      <c r="C196" t="str">
        <f t="shared" si="20"/>
        <v>U1-FPGA_VCC</v>
      </c>
      <c r="D196" t="str">
        <f t="shared" si="21"/>
        <v>U1-P20</v>
      </c>
      <c r="E196" t="s">
        <v>435</v>
      </c>
      <c r="F196" t="s">
        <v>630</v>
      </c>
      <c r="G196" t="s">
        <v>385</v>
      </c>
      <c r="AB196" t="str">
        <f>B2B!D193</f>
        <v>J2</v>
      </c>
      <c r="AC196" t="str">
        <f>B2B!E193</f>
        <v>91</v>
      </c>
      <c r="AD196" t="str">
        <f t="shared" si="22"/>
        <v>J2-91</v>
      </c>
      <c r="AE196" t="e">
        <f t="shared" si="23"/>
        <v>#N/A</v>
      </c>
      <c r="AF196" t="str">
        <f t="shared" si="24"/>
        <v>--</v>
      </c>
      <c r="AG196" t="e">
        <f t="shared" si="25"/>
        <v>#N/A</v>
      </c>
      <c r="AH196" t="str">
        <f>IF(IFERROR(IF(IF(AF196="--",INDEX(D:D,MATCH(AE196,INDEX(B:B,MATCH(AE196,B:B,)+1):B10710,)+MATCH(AE196,B:B,)))=D196,VLOOKUP(AE196,B:D,3,0),IF(AF196="--",INDEX(D:D,MATCH(AE196,INDEX(B:B,MATCH(AE196,B:B,)+1):B10710,)+MATCH(AE196,B:B,)),"---")),"---")=AD196,"---",IFERROR(IF(IF(AF196="--",INDEX(D:D,MATCH(AE196,INDEX(B:B,MATCH(AE196,B:B,)+1):B10710,)+MATCH(AE196,B:B,)))=AD196,VLOOKUP(AE196,B:D,3,0),IF(AF196="--",INDEX(D:D,MATCH(AE196,INDEX(B:B,MATCH(AE196,B:B,)+1):B10710,)+MATCH(AE196,B:B,)),"---")),"---"))</f>
        <v>---</v>
      </c>
      <c r="AI196" t="str">
        <f t="shared" si="26"/>
        <v>--</v>
      </c>
      <c r="AJ196" t="str">
        <f>IF(COUNTIF(CALC_CONN_TEI0181_REV01!F:F,IF(AH196&lt;&gt;"---",VLOOKUP(AD196,CALC_CONN_TEI0181_REV01!F:M,8,0),IF(IFERROR(IF(AD196=AH196,AI196,AH196),"---")="---","---",IF(COUNTIF(CALC_CONN_TEI0181_REV01!F:F,IFERROR(IF(AD196=AH196,AI196,AH196),"---"))&gt;0,"---",IFERROR(IF(AD196=AH196,AI196,AH196),"---")))))=1,IF(AH196&lt;&gt;"---",VLOOKUP(AD196,CALC_CONN_TEI0181_REV01!F:M,8,0),IF(IFERROR(IF(AD196=AH196,AI196,AH196),"---")="---","---",IF(COUNTIF(CALC_CONN_TEI0181_REV01!F:F,IFERROR(IF(AD196=AH196,AI196,AH196),"---"))&gt;0,"---",IFERROR(IF(AD196=AH196,AI196,AH196),"---")))),"---")</f>
        <v>---</v>
      </c>
      <c r="AK196" t="str">
        <f>IF(COUNTIF(CALC_CONN_TEI0181_REV01!F:F,IF(AH196&lt;&gt;"---",VLOOKUP(AD196,CALC_CONN_TEI0181_REV01!F:M,8,0),IF(IFERROR(IF(AD196=AH196,AI196,AH196),"---")="---","---",IF(COUNTIF(CALC_CONN_TEI0181_REV01!F:F,IFERROR(IF(AD196=AH196,AI196,AH196),"---"))&gt;0,"---",IFERROR(IF(AD196=AH196,AI196,AH196),"---")))))=0,IF(AH196&lt;&gt;"---",VLOOKUP(AD196,CALC_CONN_TEI0181_REV01!F:M,8,0),IF(IFERROR(IF(AD196=AH196,AI196,AH196),"---")="---","---",IF(COUNTIF(CALC_CONN_TEI0181_REV01!F:F,IFERROR(IF(AD196=AH196,AI196,AH196),"---"))&gt;0,"---",IFERROR(IF(AD196=AH196,AI196,AH196),"---")))),"---")</f>
        <v>---</v>
      </c>
    </row>
    <row r="197" spans="1:37" x14ac:dyDescent="0.25">
      <c r="A197" t="str">
        <f t="shared" si="18"/>
        <v>U1-P22</v>
      </c>
      <c r="B197" t="str">
        <f t="shared" si="19"/>
        <v>GND</v>
      </c>
      <c r="C197" t="str">
        <f t="shared" si="20"/>
        <v>U1-GND</v>
      </c>
      <c r="D197" t="str">
        <f t="shared" si="21"/>
        <v>U1-P22</v>
      </c>
      <c r="E197" t="s">
        <v>435</v>
      </c>
      <c r="F197" t="s">
        <v>631</v>
      </c>
      <c r="G197" t="s">
        <v>325</v>
      </c>
      <c r="AB197" t="str">
        <f>B2B!D194</f>
        <v>J2</v>
      </c>
      <c r="AC197" t="str">
        <f>B2B!E194</f>
        <v>92</v>
      </c>
      <c r="AD197" t="str">
        <f t="shared" si="22"/>
        <v>J2-92</v>
      </c>
      <c r="AE197" t="e">
        <f t="shared" si="23"/>
        <v>#N/A</v>
      </c>
      <c r="AF197" t="str">
        <f t="shared" si="24"/>
        <v>--</v>
      </c>
      <c r="AG197" t="e">
        <f t="shared" si="25"/>
        <v>#N/A</v>
      </c>
      <c r="AH197" t="str">
        <f>IF(IFERROR(IF(IF(AF197="--",INDEX(D:D,MATCH(AE197,INDEX(B:B,MATCH(AE197,B:B,)+1):B10711,)+MATCH(AE197,B:B,)))=D197,VLOOKUP(AE197,B:D,3,0),IF(AF197="--",INDEX(D:D,MATCH(AE197,INDEX(B:B,MATCH(AE197,B:B,)+1):B10711,)+MATCH(AE197,B:B,)),"---")),"---")=AD197,"---",IFERROR(IF(IF(AF197="--",INDEX(D:D,MATCH(AE197,INDEX(B:B,MATCH(AE197,B:B,)+1):B10711,)+MATCH(AE197,B:B,)))=AD197,VLOOKUP(AE197,B:D,3,0),IF(AF197="--",INDEX(D:D,MATCH(AE197,INDEX(B:B,MATCH(AE197,B:B,)+1):B10711,)+MATCH(AE197,B:B,)),"---")),"---"))</f>
        <v>---</v>
      </c>
      <c r="AI197" t="str">
        <f t="shared" si="26"/>
        <v>--</v>
      </c>
      <c r="AJ197" t="str">
        <f>IF(COUNTIF(CALC_CONN_TEI0181_REV01!F:F,IF(AH197&lt;&gt;"---",VLOOKUP(AD197,CALC_CONN_TEI0181_REV01!F:M,8,0),IF(IFERROR(IF(AD197=AH197,AI197,AH197),"---")="---","---",IF(COUNTIF(CALC_CONN_TEI0181_REV01!F:F,IFERROR(IF(AD197=AH197,AI197,AH197),"---"))&gt;0,"---",IFERROR(IF(AD197=AH197,AI197,AH197),"---")))))=1,IF(AH197&lt;&gt;"---",VLOOKUP(AD197,CALC_CONN_TEI0181_REV01!F:M,8,0),IF(IFERROR(IF(AD197=AH197,AI197,AH197),"---")="---","---",IF(COUNTIF(CALC_CONN_TEI0181_REV01!F:F,IFERROR(IF(AD197=AH197,AI197,AH197),"---"))&gt;0,"---",IFERROR(IF(AD197=AH197,AI197,AH197),"---")))),"---")</f>
        <v>---</v>
      </c>
      <c r="AK197" t="str">
        <f>IF(COUNTIF(CALC_CONN_TEI0181_REV01!F:F,IF(AH197&lt;&gt;"---",VLOOKUP(AD197,CALC_CONN_TEI0181_REV01!F:M,8,0),IF(IFERROR(IF(AD197=AH197,AI197,AH197),"---")="---","---",IF(COUNTIF(CALC_CONN_TEI0181_REV01!F:F,IFERROR(IF(AD197=AH197,AI197,AH197),"---"))&gt;0,"---",IFERROR(IF(AD197=AH197,AI197,AH197),"---")))))=0,IF(AH197&lt;&gt;"---",VLOOKUP(AD197,CALC_CONN_TEI0181_REV01!F:M,8,0),IF(IFERROR(IF(AD197=AH197,AI197,AH197),"---")="---","---",IF(COUNTIF(CALC_CONN_TEI0181_REV01!F:F,IFERROR(IF(AD197=AH197,AI197,AH197),"---"))&gt;0,"---",IFERROR(IF(AD197=AH197,AI197,AH197),"---")))),"---")</f>
        <v>---</v>
      </c>
    </row>
    <row r="198" spans="1:37" x14ac:dyDescent="0.25">
      <c r="A198" t="str">
        <f t="shared" ref="A198:A261" si="27">$E198&amp;"-"&amp;$F198</f>
        <v>U1-P24</v>
      </c>
      <c r="B198" t="str">
        <f t="shared" ref="B198:B261" si="28">IF(OR(E198=$A$2,E198=$B$2,E198=$C$2,E198=$D$2),"--",G198)</f>
        <v>GND</v>
      </c>
      <c r="C198" t="str">
        <f t="shared" ref="C198:C261" si="29">$E198&amp;"-"&amp;$G198</f>
        <v>U1-GND</v>
      </c>
      <c r="D198" t="str">
        <f t="shared" ref="D198:D261" si="30">A198</f>
        <v>U1-P24</v>
      </c>
      <c r="E198" t="s">
        <v>435</v>
      </c>
      <c r="F198" t="s">
        <v>632</v>
      </c>
      <c r="G198" t="s">
        <v>325</v>
      </c>
      <c r="AB198" t="str">
        <f>B2B!D195</f>
        <v>J2</v>
      </c>
      <c r="AC198" t="str">
        <f>B2B!E195</f>
        <v>93</v>
      </c>
      <c r="AD198" t="str">
        <f t="shared" si="22"/>
        <v>J2-93</v>
      </c>
      <c r="AE198" t="e">
        <f t="shared" si="23"/>
        <v>#N/A</v>
      </c>
      <c r="AF198" t="str">
        <f t="shared" si="24"/>
        <v>--</v>
      </c>
      <c r="AG198" t="e">
        <f t="shared" si="25"/>
        <v>#N/A</v>
      </c>
      <c r="AH198" t="str">
        <f>IF(IFERROR(IF(IF(AF198="--",INDEX(D:D,MATCH(AE198,INDEX(B:B,MATCH(AE198,B:B,)+1):B10712,)+MATCH(AE198,B:B,)))=D198,VLOOKUP(AE198,B:D,3,0),IF(AF198="--",INDEX(D:D,MATCH(AE198,INDEX(B:B,MATCH(AE198,B:B,)+1):B10712,)+MATCH(AE198,B:B,)),"---")),"---")=AD198,"---",IFERROR(IF(IF(AF198="--",INDEX(D:D,MATCH(AE198,INDEX(B:B,MATCH(AE198,B:B,)+1):B10712,)+MATCH(AE198,B:B,)))=AD198,VLOOKUP(AE198,B:D,3,0),IF(AF198="--",INDEX(D:D,MATCH(AE198,INDEX(B:B,MATCH(AE198,B:B,)+1):B10712,)+MATCH(AE198,B:B,)),"---")),"---"))</f>
        <v>---</v>
      </c>
      <c r="AI198" t="str">
        <f t="shared" si="26"/>
        <v>--</v>
      </c>
      <c r="AJ198" t="str">
        <f>IF(COUNTIF(CALC_CONN_TEI0181_REV01!F:F,IF(AH198&lt;&gt;"---",VLOOKUP(AD198,CALC_CONN_TEI0181_REV01!F:M,8,0),IF(IFERROR(IF(AD198=AH198,AI198,AH198),"---")="---","---",IF(COUNTIF(CALC_CONN_TEI0181_REV01!F:F,IFERROR(IF(AD198=AH198,AI198,AH198),"---"))&gt;0,"---",IFERROR(IF(AD198=AH198,AI198,AH198),"---")))))=1,IF(AH198&lt;&gt;"---",VLOOKUP(AD198,CALC_CONN_TEI0181_REV01!F:M,8,0),IF(IFERROR(IF(AD198=AH198,AI198,AH198),"---")="---","---",IF(COUNTIF(CALC_CONN_TEI0181_REV01!F:F,IFERROR(IF(AD198=AH198,AI198,AH198),"---"))&gt;0,"---",IFERROR(IF(AD198=AH198,AI198,AH198),"---")))),"---")</f>
        <v>---</v>
      </c>
      <c r="AK198" t="str">
        <f>IF(COUNTIF(CALC_CONN_TEI0181_REV01!F:F,IF(AH198&lt;&gt;"---",VLOOKUP(AD198,CALC_CONN_TEI0181_REV01!F:M,8,0),IF(IFERROR(IF(AD198=AH198,AI198,AH198),"---")="---","---",IF(COUNTIF(CALC_CONN_TEI0181_REV01!F:F,IFERROR(IF(AD198=AH198,AI198,AH198),"---"))&gt;0,"---",IFERROR(IF(AD198=AH198,AI198,AH198),"---")))))=0,IF(AH198&lt;&gt;"---",VLOOKUP(AD198,CALC_CONN_TEI0181_REV01!F:M,8,0),IF(IFERROR(IF(AD198=AH198,AI198,AH198),"---")="---","---",IF(COUNTIF(CALC_CONN_TEI0181_REV01!F:F,IFERROR(IF(AD198=AH198,AI198,AH198),"---"))&gt;0,"---",IFERROR(IF(AD198=AH198,AI198,AH198),"---")))),"---")</f>
        <v>---</v>
      </c>
    </row>
    <row r="199" spans="1:37" x14ac:dyDescent="0.25">
      <c r="A199" t="str">
        <f t="shared" si="27"/>
        <v>U1-P25</v>
      </c>
      <c r="B199" t="str">
        <f t="shared" si="28"/>
        <v>GND</v>
      </c>
      <c r="C199" t="str">
        <f t="shared" si="29"/>
        <v>U1-GND</v>
      </c>
      <c r="D199" t="str">
        <f t="shared" si="30"/>
        <v>U1-P25</v>
      </c>
      <c r="E199" t="s">
        <v>435</v>
      </c>
      <c r="F199" t="s">
        <v>633</v>
      </c>
      <c r="G199" t="s">
        <v>325</v>
      </c>
      <c r="AB199" t="str">
        <f>B2B!D196</f>
        <v>J2</v>
      </c>
      <c r="AC199" t="str">
        <f>B2B!E196</f>
        <v>94</v>
      </c>
      <c r="AD199" t="str">
        <f t="shared" ref="AD199:AD262" si="31">AB199&amp;"-"&amp;AC199</f>
        <v>J2-94</v>
      </c>
      <c r="AE199" t="e">
        <f t="shared" ref="AE199:AE262" si="32">VLOOKUP(AD199,A:G,7,0)</f>
        <v>#N/A</v>
      </c>
      <c r="AF199" t="str">
        <f t="shared" ref="AF199:AF262" si="33">IF(
IF(
IFERROR(VLOOKUP(AE199,$AM$6:$AM$50,1,),1)=1,1,0),
IFERROR(VLOOKUP($F$2&amp;"-"&amp;AE199,C:G,4,0),
"--"),"---")</f>
        <v>--</v>
      </c>
      <c r="AG199" t="e">
        <f t="shared" ref="AG199:AG262" si="34">IF(AF199&lt;&gt;"---",VLOOKUP(AE199,L:N,3,0),"---")</f>
        <v>#N/A</v>
      </c>
      <c r="AH199" t="str">
        <f>IF(IFERROR(IF(IF(AF199="--",INDEX(D:D,MATCH(AE199,INDEX(B:B,MATCH(AE199,B:B,)+1):B10713,)+MATCH(AE199,B:B,)))=D199,VLOOKUP(AE199,B:D,3,0),IF(AF199="--",INDEX(D:D,MATCH(AE199,INDEX(B:B,MATCH(AE199,B:B,)+1):B10713,)+MATCH(AE199,B:B,)),"---")),"---")=AD199,"---",IFERROR(IF(IF(AF199="--",INDEX(D:D,MATCH(AE199,INDEX(B:B,MATCH(AE199,B:B,)+1):B10713,)+MATCH(AE199,B:B,)))=AD199,VLOOKUP(AE199,B:D,3,0),IF(AF199="--",INDEX(D:D,MATCH(AE199,INDEX(B:B,MATCH(AE199,B:B,)+1):B10713,)+MATCH(AE199,B:B,)),"---")),"---"))</f>
        <v>---</v>
      </c>
      <c r="AI199" t="str">
        <f t="shared" ref="AI199:AI262" si="35">IFERROR(IF(IF(COUNTIF($AO$6:$AQ$150,AE199)&gt;0,"---","--")="---",VLOOKUP(AE199,$AO$6:$AQ$150,2,0),"--"),"---")</f>
        <v>--</v>
      </c>
      <c r="AJ199" t="str">
        <f>IF(COUNTIF(CALC_CONN_TEI0181_REV01!F:F,IF(AH199&lt;&gt;"---",VLOOKUP(AD199,CALC_CONN_TEI0181_REV01!F:M,8,0),IF(IFERROR(IF(AD199=AH199,AI199,AH199),"---")="---","---",IF(COUNTIF(CALC_CONN_TEI0181_REV01!F:F,IFERROR(IF(AD199=AH199,AI199,AH199),"---"))&gt;0,"---",IFERROR(IF(AD199=AH199,AI199,AH199),"---")))))=1,IF(AH199&lt;&gt;"---",VLOOKUP(AD199,CALC_CONN_TEI0181_REV01!F:M,8,0),IF(IFERROR(IF(AD199=AH199,AI199,AH199),"---")="---","---",IF(COUNTIF(CALC_CONN_TEI0181_REV01!F:F,IFERROR(IF(AD199=AH199,AI199,AH199),"---"))&gt;0,"---",IFERROR(IF(AD199=AH199,AI199,AH199),"---")))),"---")</f>
        <v>---</v>
      </c>
      <c r="AK199" t="str">
        <f>IF(COUNTIF(CALC_CONN_TEI0181_REV01!F:F,IF(AH199&lt;&gt;"---",VLOOKUP(AD199,CALC_CONN_TEI0181_REV01!F:M,8,0),IF(IFERROR(IF(AD199=AH199,AI199,AH199),"---")="---","---",IF(COUNTIF(CALC_CONN_TEI0181_REV01!F:F,IFERROR(IF(AD199=AH199,AI199,AH199),"---"))&gt;0,"---",IFERROR(IF(AD199=AH199,AI199,AH199),"---")))))=0,IF(AH199&lt;&gt;"---",VLOOKUP(AD199,CALC_CONN_TEI0181_REV01!F:M,8,0),IF(IFERROR(IF(AD199=AH199,AI199,AH199),"---")="---","---",IF(COUNTIF(CALC_CONN_TEI0181_REV01!F:F,IFERROR(IF(AD199=AH199,AI199,AH199),"---"))&gt;0,"---",IFERROR(IF(AD199=AH199,AI199,AH199),"---")))),"---")</f>
        <v>---</v>
      </c>
    </row>
    <row r="200" spans="1:37" x14ac:dyDescent="0.25">
      <c r="A200" t="str">
        <f t="shared" si="27"/>
        <v>U1-P27</v>
      </c>
      <c r="B200" t="str">
        <f t="shared" si="28"/>
        <v>NetU1_P27</v>
      </c>
      <c r="C200" t="str">
        <f t="shared" si="29"/>
        <v>U1-NetU1_P27</v>
      </c>
      <c r="D200" t="str">
        <f t="shared" si="30"/>
        <v>U1-P27</v>
      </c>
      <c r="E200" t="s">
        <v>435</v>
      </c>
      <c r="F200" t="s">
        <v>634</v>
      </c>
      <c r="G200" t="s">
        <v>635</v>
      </c>
      <c r="AB200" t="str">
        <f>B2B!D197</f>
        <v>J2</v>
      </c>
      <c r="AC200" t="str">
        <f>B2B!E197</f>
        <v>95</v>
      </c>
      <c r="AD200" t="str">
        <f t="shared" si="31"/>
        <v>J2-95</v>
      </c>
      <c r="AE200" t="e">
        <f t="shared" si="32"/>
        <v>#N/A</v>
      </c>
      <c r="AF200" t="str">
        <f t="shared" si="33"/>
        <v>--</v>
      </c>
      <c r="AG200" t="e">
        <f t="shared" si="34"/>
        <v>#N/A</v>
      </c>
      <c r="AH200" t="str">
        <f>IF(IFERROR(IF(IF(AF200="--",INDEX(D:D,MATCH(AE200,INDEX(B:B,MATCH(AE200,B:B,)+1):B10714,)+MATCH(AE200,B:B,)))=D200,VLOOKUP(AE200,B:D,3,0),IF(AF200="--",INDEX(D:D,MATCH(AE200,INDEX(B:B,MATCH(AE200,B:B,)+1):B10714,)+MATCH(AE200,B:B,)),"---")),"---")=AD200,"---",IFERROR(IF(IF(AF200="--",INDEX(D:D,MATCH(AE200,INDEX(B:B,MATCH(AE200,B:B,)+1):B10714,)+MATCH(AE200,B:B,)))=AD200,VLOOKUP(AE200,B:D,3,0),IF(AF200="--",INDEX(D:D,MATCH(AE200,INDEX(B:B,MATCH(AE200,B:B,)+1):B10714,)+MATCH(AE200,B:B,)),"---")),"---"))</f>
        <v>---</v>
      </c>
      <c r="AI200" t="str">
        <f t="shared" si="35"/>
        <v>--</v>
      </c>
      <c r="AJ200" t="str">
        <f>IF(COUNTIF(CALC_CONN_TEI0181_REV01!F:F,IF(AH200&lt;&gt;"---",VLOOKUP(AD200,CALC_CONN_TEI0181_REV01!F:M,8,0),IF(IFERROR(IF(AD200=AH200,AI200,AH200),"---")="---","---",IF(COUNTIF(CALC_CONN_TEI0181_REV01!F:F,IFERROR(IF(AD200=AH200,AI200,AH200),"---"))&gt;0,"---",IFERROR(IF(AD200=AH200,AI200,AH200),"---")))))=1,IF(AH200&lt;&gt;"---",VLOOKUP(AD200,CALC_CONN_TEI0181_REV01!F:M,8,0),IF(IFERROR(IF(AD200=AH200,AI200,AH200),"---")="---","---",IF(COUNTIF(CALC_CONN_TEI0181_REV01!F:F,IFERROR(IF(AD200=AH200,AI200,AH200),"---"))&gt;0,"---",IFERROR(IF(AD200=AH200,AI200,AH200),"---")))),"---")</f>
        <v>---</v>
      </c>
      <c r="AK200" t="str">
        <f>IF(COUNTIF(CALC_CONN_TEI0181_REV01!F:F,IF(AH200&lt;&gt;"---",VLOOKUP(AD200,CALC_CONN_TEI0181_REV01!F:M,8,0),IF(IFERROR(IF(AD200=AH200,AI200,AH200),"---")="---","---",IF(COUNTIF(CALC_CONN_TEI0181_REV01!F:F,IFERROR(IF(AD200=AH200,AI200,AH200),"---"))&gt;0,"---",IFERROR(IF(AD200=AH200,AI200,AH200),"---")))))=0,IF(AH200&lt;&gt;"---",VLOOKUP(AD200,CALC_CONN_TEI0181_REV01!F:M,8,0),IF(IFERROR(IF(AD200=AH200,AI200,AH200),"---")="---","---",IF(COUNTIF(CALC_CONN_TEI0181_REV01!F:F,IFERROR(IF(AD200=AH200,AI200,AH200),"---"))&gt;0,"---",IFERROR(IF(AD200=AH200,AI200,AH200),"---")))),"---")</f>
        <v>---</v>
      </c>
    </row>
    <row r="201" spans="1:37" x14ac:dyDescent="0.25">
      <c r="A201" t="str">
        <f t="shared" si="27"/>
        <v>U1-P29</v>
      </c>
      <c r="B201" t="str">
        <f t="shared" si="28"/>
        <v>NetU1_P29</v>
      </c>
      <c r="C201" t="str">
        <f t="shared" si="29"/>
        <v>U1-NetU1_P29</v>
      </c>
      <c r="D201" t="str">
        <f t="shared" si="30"/>
        <v>U1-P29</v>
      </c>
      <c r="E201" t="s">
        <v>435</v>
      </c>
      <c r="F201" t="s">
        <v>636</v>
      </c>
      <c r="G201" t="s">
        <v>637</v>
      </c>
      <c r="AB201" t="str">
        <f>B2B!D198</f>
        <v>J2</v>
      </c>
      <c r="AC201" t="str">
        <f>B2B!E198</f>
        <v>96</v>
      </c>
      <c r="AD201" t="str">
        <f t="shared" si="31"/>
        <v>J2-96</v>
      </c>
      <c r="AE201" t="e">
        <f t="shared" si="32"/>
        <v>#N/A</v>
      </c>
      <c r="AF201" t="str">
        <f t="shared" si="33"/>
        <v>--</v>
      </c>
      <c r="AG201" t="e">
        <f t="shared" si="34"/>
        <v>#N/A</v>
      </c>
      <c r="AH201" t="str">
        <f>IF(IFERROR(IF(IF(AF201="--",INDEX(D:D,MATCH(AE201,INDEX(B:B,MATCH(AE201,B:B,)+1):B10715,)+MATCH(AE201,B:B,)))=D201,VLOOKUP(AE201,B:D,3,0),IF(AF201="--",INDEX(D:D,MATCH(AE201,INDEX(B:B,MATCH(AE201,B:B,)+1):B10715,)+MATCH(AE201,B:B,)),"---")),"---")=AD201,"---",IFERROR(IF(IF(AF201="--",INDEX(D:D,MATCH(AE201,INDEX(B:B,MATCH(AE201,B:B,)+1):B10715,)+MATCH(AE201,B:B,)))=AD201,VLOOKUP(AE201,B:D,3,0),IF(AF201="--",INDEX(D:D,MATCH(AE201,INDEX(B:B,MATCH(AE201,B:B,)+1):B10715,)+MATCH(AE201,B:B,)),"---")),"---"))</f>
        <v>---</v>
      </c>
      <c r="AI201" t="str">
        <f t="shared" si="35"/>
        <v>--</v>
      </c>
      <c r="AJ201" t="str">
        <f>IF(COUNTIF(CALC_CONN_TEI0181_REV01!F:F,IF(AH201&lt;&gt;"---",VLOOKUP(AD201,CALC_CONN_TEI0181_REV01!F:M,8,0),IF(IFERROR(IF(AD201=AH201,AI201,AH201),"---")="---","---",IF(COUNTIF(CALC_CONN_TEI0181_REV01!F:F,IFERROR(IF(AD201=AH201,AI201,AH201),"---"))&gt;0,"---",IFERROR(IF(AD201=AH201,AI201,AH201),"---")))))=1,IF(AH201&lt;&gt;"---",VLOOKUP(AD201,CALC_CONN_TEI0181_REV01!F:M,8,0),IF(IFERROR(IF(AD201=AH201,AI201,AH201),"---")="---","---",IF(COUNTIF(CALC_CONN_TEI0181_REV01!F:F,IFERROR(IF(AD201=AH201,AI201,AH201),"---"))&gt;0,"---",IFERROR(IF(AD201=AH201,AI201,AH201),"---")))),"---")</f>
        <v>---</v>
      </c>
      <c r="AK201" t="str">
        <f>IF(COUNTIF(CALC_CONN_TEI0181_REV01!F:F,IF(AH201&lt;&gt;"---",VLOOKUP(AD201,CALC_CONN_TEI0181_REV01!F:M,8,0),IF(IFERROR(IF(AD201=AH201,AI201,AH201),"---")="---","---",IF(COUNTIF(CALC_CONN_TEI0181_REV01!F:F,IFERROR(IF(AD201=AH201,AI201,AH201),"---"))&gt;0,"---",IFERROR(IF(AD201=AH201,AI201,AH201),"---")))))=0,IF(AH201&lt;&gt;"---",VLOOKUP(AD201,CALC_CONN_TEI0181_REV01!F:M,8,0),IF(IFERROR(IF(AD201=AH201,AI201,AH201),"---")="---","---",IF(COUNTIF(CALC_CONN_TEI0181_REV01!F:F,IFERROR(IF(AD201=AH201,AI201,AH201),"---"))&gt;0,"---",IFERROR(IF(AD201=AH201,AI201,AH201),"---")))),"---")</f>
        <v>---</v>
      </c>
    </row>
    <row r="202" spans="1:37" x14ac:dyDescent="0.25">
      <c r="A202" t="str">
        <f t="shared" si="27"/>
        <v>U1-P30</v>
      </c>
      <c r="B202" t="str">
        <f t="shared" si="28"/>
        <v>NetU1_P30</v>
      </c>
      <c r="C202" t="str">
        <f t="shared" si="29"/>
        <v>U1-NetU1_P30</v>
      </c>
      <c r="D202" t="str">
        <f t="shared" si="30"/>
        <v>U1-P30</v>
      </c>
      <c r="E202" t="s">
        <v>435</v>
      </c>
      <c r="F202" t="s">
        <v>638</v>
      </c>
      <c r="G202" t="s">
        <v>639</v>
      </c>
      <c r="AB202" t="str">
        <f>B2B!D199</f>
        <v>J2</v>
      </c>
      <c r="AC202" t="str">
        <f>B2B!E199</f>
        <v>97</v>
      </c>
      <c r="AD202" t="str">
        <f t="shared" si="31"/>
        <v>J2-97</v>
      </c>
      <c r="AE202" t="e">
        <f t="shared" si="32"/>
        <v>#N/A</v>
      </c>
      <c r="AF202" t="str">
        <f t="shared" si="33"/>
        <v>--</v>
      </c>
      <c r="AG202" t="e">
        <f t="shared" si="34"/>
        <v>#N/A</v>
      </c>
      <c r="AH202" t="str">
        <f>IF(IFERROR(IF(IF(AF202="--",INDEX(D:D,MATCH(AE202,INDEX(B:B,MATCH(AE202,B:B,)+1):B10716,)+MATCH(AE202,B:B,)))=D202,VLOOKUP(AE202,B:D,3,0),IF(AF202="--",INDEX(D:D,MATCH(AE202,INDEX(B:B,MATCH(AE202,B:B,)+1):B10716,)+MATCH(AE202,B:B,)),"---")),"---")=AD202,"---",IFERROR(IF(IF(AF202="--",INDEX(D:D,MATCH(AE202,INDEX(B:B,MATCH(AE202,B:B,)+1):B10716,)+MATCH(AE202,B:B,)))=AD202,VLOOKUP(AE202,B:D,3,0),IF(AF202="--",INDEX(D:D,MATCH(AE202,INDEX(B:B,MATCH(AE202,B:B,)+1):B10716,)+MATCH(AE202,B:B,)),"---")),"---"))</f>
        <v>---</v>
      </c>
      <c r="AI202" t="str">
        <f t="shared" si="35"/>
        <v>--</v>
      </c>
      <c r="AJ202" t="str">
        <f>IF(COUNTIF(CALC_CONN_TEI0181_REV01!F:F,IF(AH202&lt;&gt;"---",VLOOKUP(AD202,CALC_CONN_TEI0181_REV01!F:M,8,0),IF(IFERROR(IF(AD202=AH202,AI202,AH202),"---")="---","---",IF(COUNTIF(CALC_CONN_TEI0181_REV01!F:F,IFERROR(IF(AD202=AH202,AI202,AH202),"---"))&gt;0,"---",IFERROR(IF(AD202=AH202,AI202,AH202),"---")))))=1,IF(AH202&lt;&gt;"---",VLOOKUP(AD202,CALC_CONN_TEI0181_REV01!F:M,8,0),IF(IFERROR(IF(AD202=AH202,AI202,AH202),"---")="---","---",IF(COUNTIF(CALC_CONN_TEI0181_REV01!F:F,IFERROR(IF(AD202=AH202,AI202,AH202),"---"))&gt;0,"---",IFERROR(IF(AD202=AH202,AI202,AH202),"---")))),"---")</f>
        <v>---</v>
      </c>
      <c r="AK202" t="str">
        <f>IF(COUNTIF(CALC_CONN_TEI0181_REV01!F:F,IF(AH202&lt;&gt;"---",VLOOKUP(AD202,CALC_CONN_TEI0181_REV01!F:M,8,0),IF(IFERROR(IF(AD202=AH202,AI202,AH202),"---")="---","---",IF(COUNTIF(CALC_CONN_TEI0181_REV01!F:F,IFERROR(IF(AD202=AH202,AI202,AH202),"---"))&gt;0,"---",IFERROR(IF(AD202=AH202,AI202,AH202),"---")))))=0,IF(AH202&lt;&gt;"---",VLOOKUP(AD202,CALC_CONN_TEI0181_REV01!F:M,8,0),IF(IFERROR(IF(AD202=AH202,AI202,AH202),"---")="---","---",IF(COUNTIF(CALC_CONN_TEI0181_REV01!F:F,IFERROR(IF(AD202=AH202,AI202,AH202),"---"))&gt;0,"---",IFERROR(IF(AD202=AH202,AI202,AH202),"---")))),"---")</f>
        <v>---</v>
      </c>
    </row>
    <row r="203" spans="1:37" x14ac:dyDescent="0.25">
      <c r="A203" t="str">
        <f t="shared" si="27"/>
        <v>U1-R20</v>
      </c>
      <c r="B203" t="str">
        <f t="shared" si="28"/>
        <v>FPGA_VCC</v>
      </c>
      <c r="C203" t="str">
        <f t="shared" si="29"/>
        <v>U1-FPGA_VCC</v>
      </c>
      <c r="D203" t="str">
        <f t="shared" si="30"/>
        <v>U1-R20</v>
      </c>
      <c r="E203" t="s">
        <v>435</v>
      </c>
      <c r="F203" t="s">
        <v>640</v>
      </c>
      <c r="G203" t="s">
        <v>385</v>
      </c>
      <c r="AB203" t="str">
        <f>B2B!D200</f>
        <v>J2</v>
      </c>
      <c r="AC203" t="str">
        <f>B2B!E200</f>
        <v>98</v>
      </c>
      <c r="AD203" t="str">
        <f t="shared" si="31"/>
        <v>J2-98</v>
      </c>
      <c r="AE203" t="e">
        <f t="shared" si="32"/>
        <v>#N/A</v>
      </c>
      <c r="AF203" t="str">
        <f t="shared" si="33"/>
        <v>--</v>
      </c>
      <c r="AG203" t="e">
        <f t="shared" si="34"/>
        <v>#N/A</v>
      </c>
      <c r="AH203" t="str">
        <f>IF(IFERROR(IF(IF(AF203="--",INDEX(D:D,MATCH(AE203,INDEX(B:B,MATCH(AE203,B:B,)+1):B10717,)+MATCH(AE203,B:B,)))=D203,VLOOKUP(AE203,B:D,3,0),IF(AF203="--",INDEX(D:D,MATCH(AE203,INDEX(B:B,MATCH(AE203,B:B,)+1):B10717,)+MATCH(AE203,B:B,)),"---")),"---")=AD203,"---",IFERROR(IF(IF(AF203="--",INDEX(D:D,MATCH(AE203,INDEX(B:B,MATCH(AE203,B:B,)+1):B10717,)+MATCH(AE203,B:B,)))=AD203,VLOOKUP(AE203,B:D,3,0),IF(AF203="--",INDEX(D:D,MATCH(AE203,INDEX(B:B,MATCH(AE203,B:B,)+1):B10717,)+MATCH(AE203,B:B,)),"---")),"---"))</f>
        <v>---</v>
      </c>
      <c r="AI203" t="str">
        <f t="shared" si="35"/>
        <v>--</v>
      </c>
      <c r="AJ203" t="str">
        <f>IF(COUNTIF(CALC_CONN_TEI0181_REV01!F:F,IF(AH203&lt;&gt;"---",VLOOKUP(AD203,CALC_CONN_TEI0181_REV01!F:M,8,0),IF(IFERROR(IF(AD203=AH203,AI203,AH203),"---")="---","---",IF(COUNTIF(CALC_CONN_TEI0181_REV01!F:F,IFERROR(IF(AD203=AH203,AI203,AH203),"---"))&gt;0,"---",IFERROR(IF(AD203=AH203,AI203,AH203),"---")))))=1,IF(AH203&lt;&gt;"---",VLOOKUP(AD203,CALC_CONN_TEI0181_REV01!F:M,8,0),IF(IFERROR(IF(AD203=AH203,AI203,AH203),"---")="---","---",IF(COUNTIF(CALC_CONN_TEI0181_REV01!F:F,IFERROR(IF(AD203=AH203,AI203,AH203),"---"))&gt;0,"---",IFERROR(IF(AD203=AH203,AI203,AH203),"---")))),"---")</f>
        <v>---</v>
      </c>
      <c r="AK203" t="str">
        <f>IF(COUNTIF(CALC_CONN_TEI0181_REV01!F:F,IF(AH203&lt;&gt;"---",VLOOKUP(AD203,CALC_CONN_TEI0181_REV01!F:M,8,0),IF(IFERROR(IF(AD203=AH203,AI203,AH203),"---")="---","---",IF(COUNTIF(CALC_CONN_TEI0181_REV01!F:F,IFERROR(IF(AD203=AH203,AI203,AH203),"---"))&gt;0,"---",IFERROR(IF(AD203=AH203,AI203,AH203),"---")))))=0,IF(AH203&lt;&gt;"---",VLOOKUP(AD203,CALC_CONN_TEI0181_REV01!F:M,8,0),IF(IFERROR(IF(AD203=AH203,AI203,AH203),"---")="---","---",IF(COUNTIF(CALC_CONN_TEI0181_REV01!F:F,IFERROR(IF(AD203=AH203,AI203,AH203),"---"))&gt;0,"---",IFERROR(IF(AD203=AH203,AI203,AH203),"---")))),"---")</f>
        <v>---</v>
      </c>
    </row>
    <row r="204" spans="1:37" x14ac:dyDescent="0.25">
      <c r="A204" t="str">
        <f t="shared" si="27"/>
        <v>U1-R22</v>
      </c>
      <c r="B204" t="str">
        <f t="shared" si="28"/>
        <v>GND</v>
      </c>
      <c r="C204" t="str">
        <f t="shared" si="29"/>
        <v>U1-GND</v>
      </c>
      <c r="D204" t="str">
        <f t="shared" si="30"/>
        <v>U1-R22</v>
      </c>
      <c r="E204" t="s">
        <v>435</v>
      </c>
      <c r="F204" t="s">
        <v>641</v>
      </c>
      <c r="G204" t="s">
        <v>325</v>
      </c>
      <c r="AB204" t="str">
        <f>B2B!D201</f>
        <v>J2</v>
      </c>
      <c r="AC204" t="str">
        <f>B2B!E201</f>
        <v>99</v>
      </c>
      <c r="AD204" t="str">
        <f t="shared" si="31"/>
        <v>J2-99</v>
      </c>
      <c r="AE204" t="e">
        <f t="shared" si="32"/>
        <v>#N/A</v>
      </c>
      <c r="AF204" t="str">
        <f t="shared" si="33"/>
        <v>--</v>
      </c>
      <c r="AG204" t="e">
        <f t="shared" si="34"/>
        <v>#N/A</v>
      </c>
      <c r="AH204" t="str">
        <f>IF(IFERROR(IF(IF(AF204="--",INDEX(D:D,MATCH(AE204,INDEX(B:B,MATCH(AE204,B:B,)+1):B10718,)+MATCH(AE204,B:B,)))=D204,VLOOKUP(AE204,B:D,3,0),IF(AF204="--",INDEX(D:D,MATCH(AE204,INDEX(B:B,MATCH(AE204,B:B,)+1):B10718,)+MATCH(AE204,B:B,)),"---")),"---")=AD204,"---",IFERROR(IF(IF(AF204="--",INDEX(D:D,MATCH(AE204,INDEX(B:B,MATCH(AE204,B:B,)+1):B10718,)+MATCH(AE204,B:B,)))=AD204,VLOOKUP(AE204,B:D,3,0),IF(AF204="--",INDEX(D:D,MATCH(AE204,INDEX(B:B,MATCH(AE204,B:B,)+1):B10718,)+MATCH(AE204,B:B,)),"---")),"---"))</f>
        <v>---</v>
      </c>
      <c r="AI204" t="str">
        <f t="shared" si="35"/>
        <v>--</v>
      </c>
      <c r="AJ204" t="str">
        <f>IF(COUNTIF(CALC_CONN_TEI0181_REV01!F:F,IF(AH204&lt;&gt;"---",VLOOKUP(AD204,CALC_CONN_TEI0181_REV01!F:M,8,0),IF(IFERROR(IF(AD204=AH204,AI204,AH204),"---")="---","---",IF(COUNTIF(CALC_CONN_TEI0181_REV01!F:F,IFERROR(IF(AD204=AH204,AI204,AH204),"---"))&gt;0,"---",IFERROR(IF(AD204=AH204,AI204,AH204),"---")))))=1,IF(AH204&lt;&gt;"---",VLOOKUP(AD204,CALC_CONN_TEI0181_REV01!F:M,8,0),IF(IFERROR(IF(AD204=AH204,AI204,AH204),"---")="---","---",IF(COUNTIF(CALC_CONN_TEI0181_REV01!F:F,IFERROR(IF(AD204=AH204,AI204,AH204),"---"))&gt;0,"---",IFERROR(IF(AD204=AH204,AI204,AH204),"---")))),"---")</f>
        <v>---</v>
      </c>
      <c r="AK204" t="str">
        <f>IF(COUNTIF(CALC_CONN_TEI0181_REV01!F:F,IF(AH204&lt;&gt;"---",VLOOKUP(AD204,CALC_CONN_TEI0181_REV01!F:M,8,0),IF(IFERROR(IF(AD204=AH204,AI204,AH204),"---")="---","---",IF(COUNTIF(CALC_CONN_TEI0181_REV01!F:F,IFERROR(IF(AD204=AH204,AI204,AH204),"---"))&gt;0,"---",IFERROR(IF(AD204=AH204,AI204,AH204),"---")))))=0,IF(AH204&lt;&gt;"---",VLOOKUP(AD204,CALC_CONN_TEI0181_REV01!F:M,8,0),IF(IFERROR(IF(AD204=AH204,AI204,AH204),"---")="---","---",IF(COUNTIF(CALC_CONN_TEI0181_REV01!F:F,IFERROR(IF(AD204=AH204,AI204,AH204),"---"))&gt;0,"---",IFERROR(IF(AD204=AH204,AI204,AH204),"---")))),"---")</f>
        <v>---</v>
      </c>
    </row>
    <row r="205" spans="1:37" x14ac:dyDescent="0.25">
      <c r="A205" t="str">
        <f t="shared" si="27"/>
        <v>U1-R27</v>
      </c>
      <c r="B205" t="str">
        <f t="shared" si="28"/>
        <v>NetU1_R27</v>
      </c>
      <c r="C205" t="str">
        <f t="shared" si="29"/>
        <v>U1-NetU1_R27</v>
      </c>
      <c r="D205" t="str">
        <f t="shared" si="30"/>
        <v>U1-R27</v>
      </c>
      <c r="E205" t="s">
        <v>435</v>
      </c>
      <c r="F205" t="s">
        <v>642</v>
      </c>
      <c r="G205" t="s">
        <v>643</v>
      </c>
      <c r="AB205" t="str">
        <f>B2B!D202</f>
        <v>J2</v>
      </c>
      <c r="AC205" t="str">
        <f>B2B!E202</f>
        <v>100</v>
      </c>
      <c r="AD205" t="str">
        <f t="shared" si="31"/>
        <v>J2-100</v>
      </c>
      <c r="AE205" t="e">
        <f t="shared" si="32"/>
        <v>#N/A</v>
      </c>
      <c r="AF205" t="str">
        <f t="shared" si="33"/>
        <v>--</v>
      </c>
      <c r="AG205" t="e">
        <f t="shared" si="34"/>
        <v>#N/A</v>
      </c>
      <c r="AH205" t="str">
        <f>IF(IFERROR(IF(IF(AF205="--",INDEX(D:D,MATCH(AE205,INDEX(B:B,MATCH(AE205,B:B,)+1):B10719,)+MATCH(AE205,B:B,)))=D205,VLOOKUP(AE205,B:D,3,0),IF(AF205="--",INDEX(D:D,MATCH(AE205,INDEX(B:B,MATCH(AE205,B:B,)+1):B10719,)+MATCH(AE205,B:B,)),"---")),"---")=AD205,"---",IFERROR(IF(IF(AF205="--",INDEX(D:D,MATCH(AE205,INDEX(B:B,MATCH(AE205,B:B,)+1):B10719,)+MATCH(AE205,B:B,)))=AD205,VLOOKUP(AE205,B:D,3,0),IF(AF205="--",INDEX(D:D,MATCH(AE205,INDEX(B:B,MATCH(AE205,B:B,)+1):B10719,)+MATCH(AE205,B:B,)),"---")),"---"))</f>
        <v>---</v>
      </c>
      <c r="AI205" t="str">
        <f t="shared" si="35"/>
        <v>--</v>
      </c>
      <c r="AJ205" t="str">
        <f>IF(COUNTIF(CALC_CONN_TEI0181_REV01!F:F,IF(AH205&lt;&gt;"---",VLOOKUP(AD205,CALC_CONN_TEI0181_REV01!F:M,8,0),IF(IFERROR(IF(AD205=AH205,AI205,AH205),"---")="---","---",IF(COUNTIF(CALC_CONN_TEI0181_REV01!F:F,IFERROR(IF(AD205=AH205,AI205,AH205),"---"))&gt;0,"---",IFERROR(IF(AD205=AH205,AI205,AH205),"---")))))=1,IF(AH205&lt;&gt;"---",VLOOKUP(AD205,CALC_CONN_TEI0181_REV01!F:M,8,0),IF(IFERROR(IF(AD205=AH205,AI205,AH205),"---")="---","---",IF(COUNTIF(CALC_CONN_TEI0181_REV01!F:F,IFERROR(IF(AD205=AH205,AI205,AH205),"---"))&gt;0,"---",IFERROR(IF(AD205=AH205,AI205,AH205),"---")))),"---")</f>
        <v>---</v>
      </c>
      <c r="AK205" t="str">
        <f>IF(COUNTIF(CALC_CONN_TEI0181_REV01!F:F,IF(AH205&lt;&gt;"---",VLOOKUP(AD205,CALC_CONN_TEI0181_REV01!F:M,8,0),IF(IFERROR(IF(AD205=AH205,AI205,AH205),"---")="---","---",IF(COUNTIF(CALC_CONN_TEI0181_REV01!F:F,IFERROR(IF(AD205=AH205,AI205,AH205),"---"))&gt;0,"---",IFERROR(IF(AD205=AH205,AI205,AH205),"---")))))=0,IF(AH205&lt;&gt;"---",VLOOKUP(AD205,CALC_CONN_TEI0181_REV01!F:M,8,0),IF(IFERROR(IF(AD205=AH205,AI205,AH205),"---")="---","---",IF(COUNTIF(CALC_CONN_TEI0181_REV01!F:F,IFERROR(IF(AD205=AH205,AI205,AH205),"---"))&gt;0,"---",IFERROR(IF(AD205=AH205,AI205,AH205),"---")))),"---")</f>
        <v>---</v>
      </c>
    </row>
    <row r="206" spans="1:37" x14ac:dyDescent="0.25">
      <c r="A206" t="str">
        <f t="shared" si="27"/>
        <v>U1-T20</v>
      </c>
      <c r="B206" t="str">
        <f t="shared" si="28"/>
        <v>FPGA_VCC</v>
      </c>
      <c r="C206" t="str">
        <f t="shared" si="29"/>
        <v>U1-FPGA_VCC</v>
      </c>
      <c r="D206" t="str">
        <f t="shared" si="30"/>
        <v>U1-T20</v>
      </c>
      <c r="E206" t="s">
        <v>435</v>
      </c>
      <c r="F206" t="s">
        <v>644</v>
      </c>
      <c r="G206" t="s">
        <v>385</v>
      </c>
      <c r="AB206" t="str">
        <f>B2B!D203</f>
        <v>J3</v>
      </c>
      <c r="AC206" t="str">
        <f>B2B!E203</f>
        <v>1</v>
      </c>
      <c r="AD206" t="str">
        <f t="shared" si="31"/>
        <v>J3-1</v>
      </c>
      <c r="AE206" t="str">
        <f t="shared" si="32"/>
        <v>RFU1</v>
      </c>
      <c r="AF206" t="str">
        <f t="shared" si="33"/>
        <v>--</v>
      </c>
      <c r="AG206">
        <f t="shared" si="34"/>
        <v>0</v>
      </c>
      <c r="AH206" t="str">
        <f>IF(IFERROR(IF(IF(AF206="--",INDEX(D:D,MATCH(AE206,INDEX(B:B,MATCH(AE206,B:B,)+1):B10720,)+MATCH(AE206,B:B,)))=D206,VLOOKUP(AE206,B:D,3,0),IF(AF206="--",INDEX(D:D,MATCH(AE206,INDEX(B:B,MATCH(AE206,B:B,)+1):B10720,)+MATCH(AE206,B:B,)),"---")),"---")=AD206,"---",IFERROR(IF(IF(AF206="--",INDEX(D:D,MATCH(AE206,INDEX(B:B,MATCH(AE206,B:B,)+1):B10720,)+MATCH(AE206,B:B,)))=AD206,VLOOKUP(AE206,B:D,3,0),IF(AF206="--",INDEX(D:D,MATCH(AE206,INDEX(B:B,MATCH(AE206,B:B,)+1):B10720,)+MATCH(AE206,B:B,)),"---")),"---"))</f>
        <v>---</v>
      </c>
      <c r="AI206" t="str">
        <f t="shared" si="35"/>
        <v>--</v>
      </c>
      <c r="AJ206" t="str">
        <f>IF(COUNTIF(CALC_CONN_TEI0181_REV01!F:F,IF(AH206&lt;&gt;"---",VLOOKUP(AD206,CALC_CONN_TEI0181_REV01!F:M,8,0),IF(IFERROR(IF(AD206=AH206,AI206,AH206),"---")="---","---",IF(COUNTIF(CALC_CONN_TEI0181_REV01!F:F,IFERROR(IF(AD206=AH206,AI206,AH206),"---"))&gt;0,"---",IFERROR(IF(AD206=AH206,AI206,AH206),"---")))))=1,IF(AH206&lt;&gt;"---",VLOOKUP(AD206,CALC_CONN_TEI0181_REV01!F:M,8,0),IF(IFERROR(IF(AD206=AH206,AI206,AH206),"---")="---","---",IF(COUNTIF(CALC_CONN_TEI0181_REV01!F:F,IFERROR(IF(AD206=AH206,AI206,AH206),"---"))&gt;0,"---",IFERROR(IF(AD206=AH206,AI206,AH206),"---")))),"---")</f>
        <v>---</v>
      </c>
      <c r="AK206" t="str">
        <f>IF(COUNTIF(CALC_CONN_TEI0181_REV01!F:F,IF(AH206&lt;&gt;"---",VLOOKUP(AD206,CALC_CONN_TEI0181_REV01!F:M,8,0),IF(IFERROR(IF(AD206=AH206,AI206,AH206),"---")="---","---",IF(COUNTIF(CALC_CONN_TEI0181_REV01!F:F,IFERROR(IF(AD206=AH206,AI206,AH206),"---"))&gt;0,"---",IFERROR(IF(AD206=AH206,AI206,AH206),"---")))))=0,IF(AH206&lt;&gt;"---",VLOOKUP(AD206,CALC_CONN_TEI0181_REV01!F:M,8,0),IF(IFERROR(IF(AD206=AH206,AI206,AH206),"---")="---","---",IF(COUNTIF(CALC_CONN_TEI0181_REV01!F:F,IFERROR(IF(AD206=AH206,AI206,AH206),"---"))&gt;0,"---",IFERROR(IF(AD206=AH206,AI206,AH206),"---")))),"---")</f>
        <v>---</v>
      </c>
    </row>
    <row r="207" spans="1:37" x14ac:dyDescent="0.25">
      <c r="A207" t="str">
        <f t="shared" si="27"/>
        <v>U1-T22</v>
      </c>
      <c r="B207" t="str">
        <f t="shared" si="28"/>
        <v>NetU1_T22</v>
      </c>
      <c r="C207" t="str">
        <f t="shared" si="29"/>
        <v>U1-NetU1_T22</v>
      </c>
      <c r="D207" t="str">
        <f t="shared" si="30"/>
        <v>U1-T22</v>
      </c>
      <c r="E207" t="s">
        <v>435</v>
      </c>
      <c r="F207" t="s">
        <v>645</v>
      </c>
      <c r="G207" t="s">
        <v>646</v>
      </c>
      <c r="AB207" t="str">
        <f>B2B!D204</f>
        <v>J3</v>
      </c>
      <c r="AC207" t="str">
        <f>B2B!E204</f>
        <v>2</v>
      </c>
      <c r="AD207" t="str">
        <f t="shared" si="31"/>
        <v>J3-2</v>
      </c>
      <c r="AE207" t="str">
        <f t="shared" si="32"/>
        <v>HSMIO</v>
      </c>
      <c r="AF207" t="str">
        <f t="shared" si="33"/>
        <v>N7</v>
      </c>
      <c r="AG207">
        <f t="shared" si="34"/>
        <v>17.285900000000002</v>
      </c>
      <c r="AH207" t="str">
        <f>IF(IFERROR(IF(IF(AF207="--",INDEX(D:D,MATCH(AE207,INDEX(B:B,MATCH(AE207,B:B,)+1):B10721,)+MATCH(AE207,B:B,)))=D207,VLOOKUP(AE207,B:D,3,0),IF(AF207="--",INDEX(D:D,MATCH(AE207,INDEX(B:B,MATCH(AE207,B:B,)+1):B10721,)+MATCH(AE207,B:B,)),"---")),"---")=AD207,"---",IFERROR(IF(IF(AF207="--",INDEX(D:D,MATCH(AE207,INDEX(B:B,MATCH(AE207,B:B,)+1):B10721,)+MATCH(AE207,B:B,)))=AD207,VLOOKUP(AE207,B:D,3,0),IF(AF207="--",INDEX(D:D,MATCH(AE207,INDEX(B:B,MATCH(AE207,B:B,)+1):B10721,)+MATCH(AE207,B:B,)),"---")),"---"))</f>
        <v>---</v>
      </c>
      <c r="AI207" t="str">
        <f t="shared" si="35"/>
        <v>--</v>
      </c>
      <c r="AJ207" t="str">
        <f>IF(COUNTIF(CALC_CONN_TEI0181_REV01!F:F,IF(AH207&lt;&gt;"---",VLOOKUP(AD207,CALC_CONN_TEI0181_REV01!F:M,8,0),IF(IFERROR(IF(AD207=AH207,AI207,AH207),"---")="---","---",IF(COUNTIF(CALC_CONN_TEI0181_REV01!F:F,IFERROR(IF(AD207=AH207,AI207,AH207),"---"))&gt;0,"---",IFERROR(IF(AD207=AH207,AI207,AH207),"---")))))=1,IF(AH207&lt;&gt;"---",VLOOKUP(AD207,CALC_CONN_TEI0181_REV01!F:M,8,0),IF(IFERROR(IF(AD207=AH207,AI207,AH207),"---")="---","---",IF(COUNTIF(CALC_CONN_TEI0181_REV01!F:F,IFERROR(IF(AD207=AH207,AI207,AH207),"---"))&gt;0,"---",IFERROR(IF(AD207=AH207,AI207,AH207),"---")))),"---")</f>
        <v>---</v>
      </c>
      <c r="AK207" t="str">
        <f>IF(COUNTIF(CALC_CONN_TEI0181_REV01!F:F,IF(AH207&lt;&gt;"---",VLOOKUP(AD207,CALC_CONN_TEI0181_REV01!F:M,8,0),IF(IFERROR(IF(AD207=AH207,AI207,AH207),"---")="---","---",IF(COUNTIF(CALC_CONN_TEI0181_REV01!F:F,IFERROR(IF(AD207=AH207,AI207,AH207),"---"))&gt;0,"---",IFERROR(IF(AD207=AH207,AI207,AH207),"---")))))=0,IF(AH207&lt;&gt;"---",VLOOKUP(AD207,CALC_CONN_TEI0181_REV01!F:M,8,0),IF(IFERROR(IF(AD207=AH207,AI207,AH207),"---")="---","---",IF(COUNTIF(CALC_CONN_TEI0181_REV01!F:F,IFERROR(IF(AD207=AH207,AI207,AH207),"---"))&gt;0,"---",IFERROR(IF(AD207=AH207,AI207,AH207),"---")))),"---")</f>
        <v>---</v>
      </c>
    </row>
    <row r="208" spans="1:37" x14ac:dyDescent="0.25">
      <c r="A208" t="str">
        <f t="shared" si="27"/>
        <v>U1-T24</v>
      </c>
      <c r="B208" t="str">
        <f t="shared" si="28"/>
        <v>NetU1_T24</v>
      </c>
      <c r="C208" t="str">
        <f t="shared" si="29"/>
        <v>U1-NetU1_T24</v>
      </c>
      <c r="D208" t="str">
        <f t="shared" si="30"/>
        <v>U1-T24</v>
      </c>
      <c r="E208" t="s">
        <v>435</v>
      </c>
      <c r="F208" t="s">
        <v>647</v>
      </c>
      <c r="G208" t="s">
        <v>648</v>
      </c>
      <c r="AB208" t="str">
        <f>B2B!D205</f>
        <v>J3</v>
      </c>
      <c r="AC208" t="str">
        <f>B2B!E205</f>
        <v>3</v>
      </c>
      <c r="AD208" t="str">
        <f t="shared" si="31"/>
        <v>J3-3</v>
      </c>
      <c r="AE208" t="str">
        <f t="shared" si="32"/>
        <v>SMB_ALERT</v>
      </c>
      <c r="AF208" t="str">
        <f t="shared" si="33"/>
        <v>AH26</v>
      </c>
      <c r="AG208">
        <f t="shared" si="34"/>
        <v>55.870699999999999</v>
      </c>
      <c r="AH208" t="str">
        <f>IF(IFERROR(IF(IF(AF208="--",INDEX(D:D,MATCH(AE208,INDEX(B:B,MATCH(AE208,B:B,)+1):B10722,)+MATCH(AE208,B:B,)))=D208,VLOOKUP(AE208,B:D,3,0),IF(AF208="--",INDEX(D:D,MATCH(AE208,INDEX(B:B,MATCH(AE208,B:B,)+1):B10722,)+MATCH(AE208,B:B,)),"---")),"---")=AD208,"---",IFERROR(IF(IF(AF208="--",INDEX(D:D,MATCH(AE208,INDEX(B:B,MATCH(AE208,B:B,)+1):B10722,)+MATCH(AE208,B:B,)))=AD208,VLOOKUP(AE208,B:D,3,0),IF(AF208="--",INDEX(D:D,MATCH(AE208,INDEX(B:B,MATCH(AE208,B:B,)+1):B10722,)+MATCH(AE208,B:B,)),"---")),"---"))</f>
        <v>---</v>
      </c>
      <c r="AI208" t="str">
        <f t="shared" si="35"/>
        <v>--</v>
      </c>
      <c r="AJ208" t="str">
        <f>IF(COUNTIF(CALC_CONN_TEI0181_REV01!F:F,IF(AH208&lt;&gt;"---",VLOOKUP(AD208,CALC_CONN_TEI0181_REV01!F:M,8,0),IF(IFERROR(IF(AD208=AH208,AI208,AH208),"---")="---","---",IF(COUNTIF(CALC_CONN_TEI0181_REV01!F:F,IFERROR(IF(AD208=AH208,AI208,AH208),"---"))&gt;0,"---",IFERROR(IF(AD208=AH208,AI208,AH208),"---")))))=1,IF(AH208&lt;&gt;"---",VLOOKUP(AD208,CALC_CONN_TEI0181_REV01!F:M,8,0),IF(IFERROR(IF(AD208=AH208,AI208,AH208),"---")="---","---",IF(COUNTIF(CALC_CONN_TEI0181_REV01!F:F,IFERROR(IF(AD208=AH208,AI208,AH208),"---"))&gt;0,"---",IFERROR(IF(AD208=AH208,AI208,AH208),"---")))),"---")</f>
        <v>---</v>
      </c>
      <c r="AK208" t="str">
        <f>IF(COUNTIF(CALC_CONN_TEI0181_REV01!F:F,IF(AH208&lt;&gt;"---",VLOOKUP(AD208,CALC_CONN_TEI0181_REV01!F:M,8,0),IF(IFERROR(IF(AD208=AH208,AI208,AH208),"---")="---","---",IF(COUNTIF(CALC_CONN_TEI0181_REV01!F:F,IFERROR(IF(AD208=AH208,AI208,AH208),"---"))&gt;0,"---",IFERROR(IF(AD208=AH208,AI208,AH208),"---")))))=0,IF(AH208&lt;&gt;"---",VLOOKUP(AD208,CALC_CONN_TEI0181_REV01!F:M,8,0),IF(IFERROR(IF(AD208=AH208,AI208,AH208),"---")="---","---",IF(COUNTIF(CALC_CONN_TEI0181_REV01!F:F,IFERROR(IF(AD208=AH208,AI208,AH208),"---"))&gt;0,"---",IFERROR(IF(AD208=AH208,AI208,AH208),"---")))),"---")</f>
        <v>---</v>
      </c>
    </row>
    <row r="209" spans="1:37" x14ac:dyDescent="0.25">
      <c r="A209" t="str">
        <f t="shared" si="27"/>
        <v>U1-T25</v>
      </c>
      <c r="B209" t="str">
        <f t="shared" si="28"/>
        <v>NetU1_T25</v>
      </c>
      <c r="C209" t="str">
        <f t="shared" si="29"/>
        <v>U1-NetU1_T25</v>
      </c>
      <c r="D209" t="str">
        <f t="shared" si="30"/>
        <v>U1-T25</v>
      </c>
      <c r="E209" t="s">
        <v>435</v>
      </c>
      <c r="F209" t="s">
        <v>649</v>
      </c>
      <c r="G209" t="s">
        <v>650</v>
      </c>
      <c r="AB209" t="str">
        <f>B2B!D206</f>
        <v>J3</v>
      </c>
      <c r="AC209" t="str">
        <f>B2B!E206</f>
        <v>4</v>
      </c>
      <c r="AD209" t="str">
        <f t="shared" si="31"/>
        <v>J3-4</v>
      </c>
      <c r="AE209" t="str">
        <f t="shared" si="32"/>
        <v>3.3V</v>
      </c>
      <c r="AF209" t="str">
        <f t="shared" si="33"/>
        <v>---</v>
      </c>
      <c r="AG209" t="str">
        <f t="shared" si="34"/>
        <v>---</v>
      </c>
      <c r="AH209" t="str">
        <f>IF(IFERROR(IF(IF(AF209="--",INDEX(D:D,MATCH(AE209,INDEX(B:B,MATCH(AE209,B:B,)+1):B10723,)+MATCH(AE209,B:B,)))=D209,VLOOKUP(AE209,B:D,3,0),IF(AF209="--",INDEX(D:D,MATCH(AE209,INDEX(B:B,MATCH(AE209,B:B,)+1):B10723,)+MATCH(AE209,B:B,)),"---")),"---")=AD209,"---",IFERROR(IF(IF(AF209="--",INDEX(D:D,MATCH(AE209,INDEX(B:B,MATCH(AE209,B:B,)+1):B10723,)+MATCH(AE209,B:B,)))=AD209,VLOOKUP(AE209,B:D,3,0),IF(AF209="--",INDEX(D:D,MATCH(AE209,INDEX(B:B,MATCH(AE209,B:B,)+1):B10723,)+MATCH(AE209,B:B,)),"---")),"---"))</f>
        <v>---</v>
      </c>
      <c r="AI209" t="str">
        <f t="shared" si="35"/>
        <v>--</v>
      </c>
      <c r="AJ209" t="str">
        <f>IF(COUNTIF(CALC_CONN_TEI0181_REV01!F:F,IF(AH209&lt;&gt;"---",VLOOKUP(AD209,CALC_CONN_TEI0181_REV01!F:M,8,0),IF(IFERROR(IF(AD209=AH209,AI209,AH209),"---")="---","---",IF(COUNTIF(CALC_CONN_TEI0181_REV01!F:F,IFERROR(IF(AD209=AH209,AI209,AH209),"---"))&gt;0,"---",IFERROR(IF(AD209=AH209,AI209,AH209),"---")))))=1,IF(AH209&lt;&gt;"---",VLOOKUP(AD209,CALC_CONN_TEI0181_REV01!F:M,8,0),IF(IFERROR(IF(AD209=AH209,AI209,AH209),"---")="---","---",IF(COUNTIF(CALC_CONN_TEI0181_REV01!F:F,IFERROR(IF(AD209=AH209,AI209,AH209),"---"))&gt;0,"---",IFERROR(IF(AD209=AH209,AI209,AH209),"---")))),"---")</f>
        <v>---</v>
      </c>
      <c r="AK209" t="str">
        <f>IF(COUNTIF(CALC_CONN_TEI0181_REV01!F:F,IF(AH209&lt;&gt;"---",VLOOKUP(AD209,CALC_CONN_TEI0181_REV01!F:M,8,0),IF(IFERROR(IF(AD209=AH209,AI209,AH209),"---")="---","---",IF(COUNTIF(CALC_CONN_TEI0181_REV01!F:F,IFERROR(IF(AD209=AH209,AI209,AH209),"---"))&gt;0,"---",IFERROR(IF(AD209=AH209,AI209,AH209),"---")))))=0,IF(AH209&lt;&gt;"---",VLOOKUP(AD209,CALC_CONN_TEI0181_REV01!F:M,8,0),IF(IFERROR(IF(AD209=AH209,AI209,AH209),"---")="---","---",IF(COUNTIF(CALC_CONN_TEI0181_REV01!F:F,IFERROR(IF(AD209=AH209,AI209,AH209),"---"))&gt;0,"---",IFERROR(IF(AD209=AH209,AI209,AH209),"---")))),"---")</f>
        <v>---</v>
      </c>
    </row>
    <row r="210" spans="1:37" x14ac:dyDescent="0.25">
      <c r="A210" t="str">
        <f t="shared" si="27"/>
        <v>U1-T27</v>
      </c>
      <c r="B210" t="str">
        <f t="shared" si="28"/>
        <v>NetU1_T27</v>
      </c>
      <c r="C210" t="str">
        <f t="shared" si="29"/>
        <v>U1-NetU1_T27</v>
      </c>
      <c r="D210" t="str">
        <f t="shared" si="30"/>
        <v>U1-T27</v>
      </c>
      <c r="E210" t="s">
        <v>435</v>
      </c>
      <c r="F210" t="s">
        <v>651</v>
      </c>
      <c r="G210" t="s">
        <v>652</v>
      </c>
      <c r="AB210" t="str">
        <f>B2B!D207</f>
        <v>J3</v>
      </c>
      <c r="AC210" t="str">
        <f>B2B!E207</f>
        <v>5</v>
      </c>
      <c r="AD210" t="str">
        <f t="shared" si="31"/>
        <v>J3-5</v>
      </c>
      <c r="AE210" t="str">
        <f t="shared" si="32"/>
        <v>SMB_SDA</v>
      </c>
      <c r="AF210" t="str">
        <f t="shared" si="33"/>
        <v>AJ29</v>
      </c>
      <c r="AG210">
        <f t="shared" si="34"/>
        <v>55.681899999999999</v>
      </c>
      <c r="AH210" t="str">
        <f>IF(IFERROR(IF(IF(AF210="--",INDEX(D:D,MATCH(AE210,INDEX(B:B,MATCH(AE210,B:B,)+1):B10724,)+MATCH(AE210,B:B,)))=D210,VLOOKUP(AE210,B:D,3,0),IF(AF210="--",INDEX(D:D,MATCH(AE210,INDEX(B:B,MATCH(AE210,B:B,)+1):B10724,)+MATCH(AE210,B:B,)),"---")),"---")=AD210,"---",IFERROR(IF(IF(AF210="--",INDEX(D:D,MATCH(AE210,INDEX(B:B,MATCH(AE210,B:B,)+1):B10724,)+MATCH(AE210,B:B,)))=AD210,VLOOKUP(AE210,B:D,3,0),IF(AF210="--",INDEX(D:D,MATCH(AE210,INDEX(B:B,MATCH(AE210,B:B,)+1):B10724,)+MATCH(AE210,B:B,)),"---")),"---"))</f>
        <v>---</v>
      </c>
      <c r="AI210" t="str">
        <f t="shared" si="35"/>
        <v>--</v>
      </c>
      <c r="AJ210" t="str">
        <f>IF(COUNTIF(CALC_CONN_TEI0181_REV01!F:F,IF(AH210&lt;&gt;"---",VLOOKUP(AD210,CALC_CONN_TEI0181_REV01!F:M,8,0),IF(IFERROR(IF(AD210=AH210,AI210,AH210),"---")="---","---",IF(COUNTIF(CALC_CONN_TEI0181_REV01!F:F,IFERROR(IF(AD210=AH210,AI210,AH210),"---"))&gt;0,"---",IFERROR(IF(AD210=AH210,AI210,AH210),"---")))))=1,IF(AH210&lt;&gt;"---",VLOOKUP(AD210,CALC_CONN_TEI0181_REV01!F:M,8,0),IF(IFERROR(IF(AD210=AH210,AI210,AH210),"---")="---","---",IF(COUNTIF(CALC_CONN_TEI0181_REV01!F:F,IFERROR(IF(AD210=AH210,AI210,AH210),"---"))&gt;0,"---",IFERROR(IF(AD210=AH210,AI210,AH210),"---")))),"---")</f>
        <v>---</v>
      </c>
      <c r="AK210" t="str">
        <f>IF(COUNTIF(CALC_CONN_TEI0181_REV01!F:F,IF(AH210&lt;&gt;"---",VLOOKUP(AD210,CALC_CONN_TEI0181_REV01!F:M,8,0),IF(IFERROR(IF(AD210=AH210,AI210,AH210),"---")="---","---",IF(COUNTIF(CALC_CONN_TEI0181_REV01!F:F,IFERROR(IF(AD210=AH210,AI210,AH210),"---"))&gt;0,"---",IFERROR(IF(AD210=AH210,AI210,AH210),"---")))))=0,IF(AH210&lt;&gt;"---",VLOOKUP(AD210,CALC_CONN_TEI0181_REV01!F:M,8,0),IF(IFERROR(IF(AD210=AH210,AI210,AH210),"---")="---","---",IF(COUNTIF(CALC_CONN_TEI0181_REV01!F:F,IFERROR(IF(AD210=AH210,AI210,AH210),"---"))&gt;0,"---",IFERROR(IF(AD210=AH210,AI210,AH210),"---")))),"---")</f>
        <v>---</v>
      </c>
    </row>
    <row r="211" spans="1:37" x14ac:dyDescent="0.25">
      <c r="A211" t="str">
        <f t="shared" si="27"/>
        <v>U1-T29</v>
      </c>
      <c r="B211" t="str">
        <f t="shared" si="28"/>
        <v>NetU1_T29</v>
      </c>
      <c r="C211" t="str">
        <f t="shared" si="29"/>
        <v>U1-NetU1_T29</v>
      </c>
      <c r="D211" t="str">
        <f t="shared" si="30"/>
        <v>U1-T29</v>
      </c>
      <c r="E211" t="s">
        <v>435</v>
      </c>
      <c r="F211" t="s">
        <v>653</v>
      </c>
      <c r="G211" t="s">
        <v>654</v>
      </c>
      <c r="AB211" t="str">
        <f>B2B!D208</f>
        <v>J3</v>
      </c>
      <c r="AC211" t="str">
        <f>B2B!E208</f>
        <v>6</v>
      </c>
      <c r="AD211" t="str">
        <f t="shared" si="31"/>
        <v>J3-6</v>
      </c>
      <c r="AE211" t="str">
        <f t="shared" si="32"/>
        <v>HSO</v>
      </c>
      <c r="AF211" t="str">
        <f t="shared" si="33"/>
        <v>N6</v>
      </c>
      <c r="AG211">
        <f t="shared" si="34"/>
        <v>15.7347</v>
      </c>
      <c r="AH211" t="str">
        <f>IF(IFERROR(IF(IF(AF211="--",INDEX(D:D,MATCH(AE211,INDEX(B:B,MATCH(AE211,B:B,)+1):B10725,)+MATCH(AE211,B:B,)))=D211,VLOOKUP(AE211,B:D,3,0),IF(AF211="--",INDEX(D:D,MATCH(AE211,INDEX(B:B,MATCH(AE211,B:B,)+1):B10725,)+MATCH(AE211,B:B,)),"---")),"---")=AD211,"---",IFERROR(IF(IF(AF211="--",INDEX(D:D,MATCH(AE211,INDEX(B:B,MATCH(AE211,B:B,)+1):B10725,)+MATCH(AE211,B:B,)))=AD211,VLOOKUP(AE211,B:D,3,0),IF(AF211="--",INDEX(D:D,MATCH(AE211,INDEX(B:B,MATCH(AE211,B:B,)+1):B10725,)+MATCH(AE211,B:B,)),"---")),"---"))</f>
        <v>---</v>
      </c>
      <c r="AI211" t="str">
        <f t="shared" si="35"/>
        <v>--</v>
      </c>
      <c r="AJ211" t="str">
        <f>IF(COUNTIF(CALC_CONN_TEI0181_REV01!F:F,IF(AH211&lt;&gt;"---",VLOOKUP(AD211,CALC_CONN_TEI0181_REV01!F:M,8,0),IF(IFERROR(IF(AD211=AH211,AI211,AH211),"---")="---","---",IF(COUNTIF(CALC_CONN_TEI0181_REV01!F:F,IFERROR(IF(AD211=AH211,AI211,AH211),"---"))&gt;0,"---",IFERROR(IF(AD211=AH211,AI211,AH211),"---")))))=1,IF(AH211&lt;&gt;"---",VLOOKUP(AD211,CALC_CONN_TEI0181_REV01!F:M,8,0),IF(IFERROR(IF(AD211=AH211,AI211,AH211),"---")="---","---",IF(COUNTIF(CALC_CONN_TEI0181_REV01!F:F,IFERROR(IF(AD211=AH211,AI211,AH211),"---"))&gt;0,"---",IFERROR(IF(AD211=AH211,AI211,AH211),"---")))),"---")</f>
        <v>---</v>
      </c>
      <c r="AK211" t="str">
        <f>IF(COUNTIF(CALC_CONN_TEI0181_REV01!F:F,IF(AH211&lt;&gt;"---",VLOOKUP(AD211,CALC_CONN_TEI0181_REV01!F:M,8,0),IF(IFERROR(IF(AD211=AH211,AI211,AH211),"---")="---","---",IF(COUNTIF(CALC_CONN_TEI0181_REV01!F:F,IFERROR(IF(AD211=AH211,AI211,AH211),"---"))&gt;0,"---",IFERROR(IF(AD211=AH211,AI211,AH211),"---")))))=0,IF(AH211&lt;&gt;"---",VLOOKUP(AD211,CALC_CONN_TEI0181_REV01!F:M,8,0),IF(IFERROR(IF(AD211=AH211,AI211,AH211),"---")="---","---",IF(COUNTIF(CALC_CONN_TEI0181_REV01!F:F,IFERROR(IF(AD211=AH211,AI211,AH211),"---"))&gt;0,"---",IFERROR(IF(AD211=AH211,AI211,AH211),"---")))),"---")</f>
        <v>---</v>
      </c>
    </row>
    <row r="212" spans="1:37" x14ac:dyDescent="0.25">
      <c r="A212" t="str">
        <f t="shared" si="27"/>
        <v>U1-T30</v>
      </c>
      <c r="B212" t="str">
        <f t="shared" si="28"/>
        <v>NetU1_T30</v>
      </c>
      <c r="C212" t="str">
        <f t="shared" si="29"/>
        <v>U1-NetU1_T30</v>
      </c>
      <c r="D212" t="str">
        <f t="shared" si="30"/>
        <v>U1-T30</v>
      </c>
      <c r="E212" t="s">
        <v>435</v>
      </c>
      <c r="F212" t="s">
        <v>655</v>
      </c>
      <c r="G212" t="s">
        <v>656</v>
      </c>
      <c r="AB212" t="str">
        <f>B2B!D209</f>
        <v>J3</v>
      </c>
      <c r="AC212" t="str">
        <f>B2B!E209</f>
        <v>7</v>
      </c>
      <c r="AD212" t="str">
        <f t="shared" si="31"/>
        <v>J3-7</v>
      </c>
      <c r="AE212" t="str">
        <f t="shared" si="32"/>
        <v>SMB_SCL</v>
      </c>
      <c r="AF212" t="str">
        <f t="shared" si="33"/>
        <v>AJ27</v>
      </c>
      <c r="AG212">
        <f t="shared" si="34"/>
        <v>51.920299999999997</v>
      </c>
      <c r="AH212" t="str">
        <f>IF(IFERROR(IF(IF(AF212="--",INDEX(D:D,MATCH(AE212,INDEX(B:B,MATCH(AE212,B:B,)+1):B10726,)+MATCH(AE212,B:B,)))=D212,VLOOKUP(AE212,B:D,3,0),IF(AF212="--",INDEX(D:D,MATCH(AE212,INDEX(B:B,MATCH(AE212,B:B,)+1):B10726,)+MATCH(AE212,B:B,)),"---")),"---")=AD212,"---",IFERROR(IF(IF(AF212="--",INDEX(D:D,MATCH(AE212,INDEX(B:B,MATCH(AE212,B:B,)+1):B10726,)+MATCH(AE212,B:B,)))=AD212,VLOOKUP(AE212,B:D,3,0),IF(AF212="--",INDEX(D:D,MATCH(AE212,INDEX(B:B,MATCH(AE212,B:B,)+1):B10726,)+MATCH(AE212,B:B,)),"---")),"---"))</f>
        <v>---</v>
      </c>
      <c r="AI212" t="str">
        <f t="shared" si="35"/>
        <v>--</v>
      </c>
      <c r="AJ212" t="str">
        <f>IF(COUNTIF(CALC_CONN_TEI0181_REV01!F:F,IF(AH212&lt;&gt;"---",VLOOKUP(AD212,CALC_CONN_TEI0181_REV01!F:M,8,0),IF(IFERROR(IF(AD212=AH212,AI212,AH212),"---")="---","---",IF(COUNTIF(CALC_CONN_TEI0181_REV01!F:F,IFERROR(IF(AD212=AH212,AI212,AH212),"---"))&gt;0,"---",IFERROR(IF(AD212=AH212,AI212,AH212),"---")))))=1,IF(AH212&lt;&gt;"---",VLOOKUP(AD212,CALC_CONN_TEI0181_REV01!F:M,8,0),IF(IFERROR(IF(AD212=AH212,AI212,AH212),"---")="---","---",IF(COUNTIF(CALC_CONN_TEI0181_REV01!F:F,IFERROR(IF(AD212=AH212,AI212,AH212),"---"))&gt;0,"---",IFERROR(IF(AD212=AH212,AI212,AH212),"---")))),"---")</f>
        <v>---</v>
      </c>
      <c r="AK212" t="str">
        <f>IF(COUNTIF(CALC_CONN_TEI0181_REV01!F:F,IF(AH212&lt;&gt;"---",VLOOKUP(AD212,CALC_CONN_TEI0181_REV01!F:M,8,0),IF(IFERROR(IF(AD212=AH212,AI212,AH212),"---")="---","---",IF(COUNTIF(CALC_CONN_TEI0181_REV01!F:F,IFERROR(IF(AD212=AH212,AI212,AH212),"---"))&gt;0,"---",IFERROR(IF(AD212=AH212,AI212,AH212),"---")))))=0,IF(AH212&lt;&gt;"---",VLOOKUP(AD212,CALC_CONN_TEI0181_REV01!F:M,8,0),IF(IFERROR(IF(AD212=AH212,AI212,AH212),"---")="---","---",IF(COUNTIF(CALC_CONN_TEI0181_REV01!F:F,IFERROR(IF(AD212=AH212,AI212,AH212),"---"))&gt;0,"---",IFERROR(IF(AD212=AH212,AI212,AH212),"---")))),"---")</f>
        <v>---</v>
      </c>
    </row>
    <row r="213" spans="1:37" x14ac:dyDescent="0.25">
      <c r="A213" t="str">
        <f t="shared" si="27"/>
        <v>U1-U8</v>
      </c>
      <c r="B213" t="str">
        <f t="shared" si="28"/>
        <v>NetU1_U8</v>
      </c>
      <c r="C213" t="str">
        <f t="shared" si="29"/>
        <v>U1-NetU1_U8</v>
      </c>
      <c r="D213" t="str">
        <f t="shared" si="30"/>
        <v>U1-U8</v>
      </c>
      <c r="E213" t="s">
        <v>435</v>
      </c>
      <c r="F213" t="s">
        <v>657</v>
      </c>
      <c r="G213" t="s">
        <v>658</v>
      </c>
      <c r="AB213" t="str">
        <f>B2B!D210</f>
        <v>J3</v>
      </c>
      <c r="AC213" t="str">
        <f>B2B!E210</f>
        <v>8</v>
      </c>
      <c r="AD213" t="str">
        <f t="shared" si="31"/>
        <v>J3-8</v>
      </c>
      <c r="AE213" t="str">
        <f t="shared" si="32"/>
        <v>HSRST</v>
      </c>
      <c r="AF213" t="str">
        <f t="shared" si="33"/>
        <v>AF1</v>
      </c>
      <c r="AG213">
        <f t="shared" si="34"/>
        <v>30.2821</v>
      </c>
      <c r="AH213" t="str">
        <f>IF(IFERROR(IF(IF(AF213="--",INDEX(D:D,MATCH(AE213,INDEX(B:B,MATCH(AE213,B:B,)+1):B10727,)+MATCH(AE213,B:B,)))=D213,VLOOKUP(AE213,B:D,3,0),IF(AF213="--",INDEX(D:D,MATCH(AE213,INDEX(B:B,MATCH(AE213,B:B,)+1):B10727,)+MATCH(AE213,B:B,)),"---")),"---")=AD213,"---",IFERROR(IF(IF(AF213="--",INDEX(D:D,MATCH(AE213,INDEX(B:B,MATCH(AE213,B:B,)+1):B10727,)+MATCH(AE213,B:B,)))=AD213,VLOOKUP(AE213,B:D,3,0),IF(AF213="--",INDEX(D:D,MATCH(AE213,INDEX(B:B,MATCH(AE213,B:B,)+1):B10727,)+MATCH(AE213,B:B,)),"---")),"---"))</f>
        <v>---</v>
      </c>
      <c r="AI213" t="str">
        <f t="shared" si="35"/>
        <v>--</v>
      </c>
      <c r="AJ213" t="str">
        <f>IF(COUNTIF(CALC_CONN_TEI0181_REV01!F:F,IF(AH213&lt;&gt;"---",VLOOKUP(AD213,CALC_CONN_TEI0181_REV01!F:M,8,0),IF(IFERROR(IF(AD213=AH213,AI213,AH213),"---")="---","---",IF(COUNTIF(CALC_CONN_TEI0181_REV01!F:F,IFERROR(IF(AD213=AH213,AI213,AH213),"---"))&gt;0,"---",IFERROR(IF(AD213=AH213,AI213,AH213),"---")))))=1,IF(AH213&lt;&gt;"---",VLOOKUP(AD213,CALC_CONN_TEI0181_REV01!F:M,8,0),IF(IFERROR(IF(AD213=AH213,AI213,AH213),"---")="---","---",IF(COUNTIF(CALC_CONN_TEI0181_REV01!F:F,IFERROR(IF(AD213=AH213,AI213,AH213),"---"))&gt;0,"---",IFERROR(IF(AD213=AH213,AI213,AH213),"---")))),"---")</f>
        <v>---</v>
      </c>
      <c r="AK213" t="str">
        <f>IF(COUNTIF(CALC_CONN_TEI0181_REV01!F:F,IF(AH213&lt;&gt;"---",VLOOKUP(AD213,CALC_CONN_TEI0181_REV01!F:M,8,0),IF(IFERROR(IF(AD213=AH213,AI213,AH213),"---")="---","---",IF(COUNTIF(CALC_CONN_TEI0181_REV01!F:F,IFERROR(IF(AD213=AH213,AI213,AH213),"---"))&gt;0,"---",IFERROR(IF(AD213=AH213,AI213,AH213),"---")))))=0,IF(AH213&lt;&gt;"---",VLOOKUP(AD213,CALC_CONN_TEI0181_REV01!F:M,8,0),IF(IFERROR(IF(AD213=AH213,AI213,AH213),"---")="---","---",IF(COUNTIF(CALC_CONN_TEI0181_REV01!F:F,IFERROR(IF(AD213=AH213,AI213,AH213),"---"))&gt;0,"---",IFERROR(IF(AD213=AH213,AI213,AH213),"---")))),"---")</f>
        <v>---</v>
      </c>
    </row>
    <row r="214" spans="1:37" x14ac:dyDescent="0.25">
      <c r="A214" t="str">
        <f t="shared" si="27"/>
        <v>U1-U20</v>
      </c>
      <c r="B214" t="str">
        <f t="shared" si="28"/>
        <v>FPGA_VCC</v>
      </c>
      <c r="C214" t="str">
        <f t="shared" si="29"/>
        <v>U1-FPGA_VCC</v>
      </c>
      <c r="D214" t="str">
        <f t="shared" si="30"/>
        <v>U1-U20</v>
      </c>
      <c r="E214" t="s">
        <v>435</v>
      </c>
      <c r="F214" t="s">
        <v>659</v>
      </c>
      <c r="G214" t="s">
        <v>385</v>
      </c>
      <c r="AB214" t="str">
        <f>B2B!D211</f>
        <v>J3</v>
      </c>
      <c r="AC214" t="str">
        <f>B2B!E211</f>
        <v>9</v>
      </c>
      <c r="AD214" t="str">
        <f t="shared" si="31"/>
        <v>J3-9</v>
      </c>
      <c r="AE214" t="str">
        <f t="shared" si="32"/>
        <v>3.3V</v>
      </c>
      <c r="AF214" t="str">
        <f t="shared" si="33"/>
        <v>---</v>
      </c>
      <c r="AG214" t="str">
        <f t="shared" si="34"/>
        <v>---</v>
      </c>
      <c r="AH214" t="str">
        <f>IF(IFERROR(IF(IF(AF214="--",INDEX(D:D,MATCH(AE214,INDEX(B:B,MATCH(AE214,B:B,)+1):B10728,)+MATCH(AE214,B:B,)))=D214,VLOOKUP(AE214,B:D,3,0),IF(AF214="--",INDEX(D:D,MATCH(AE214,INDEX(B:B,MATCH(AE214,B:B,)+1):B10728,)+MATCH(AE214,B:B,)),"---")),"---")=AD214,"---",IFERROR(IF(IF(AF214="--",INDEX(D:D,MATCH(AE214,INDEX(B:B,MATCH(AE214,B:B,)+1):B10728,)+MATCH(AE214,B:B,)))=AD214,VLOOKUP(AE214,B:D,3,0),IF(AF214="--",INDEX(D:D,MATCH(AE214,INDEX(B:B,MATCH(AE214,B:B,)+1):B10728,)+MATCH(AE214,B:B,)),"---")),"---"))</f>
        <v>---</v>
      </c>
      <c r="AI214" t="str">
        <f t="shared" si="35"/>
        <v>--</v>
      </c>
      <c r="AJ214" t="str">
        <f>IF(COUNTIF(CALC_CONN_TEI0181_REV01!F:F,IF(AH214&lt;&gt;"---",VLOOKUP(AD214,CALC_CONN_TEI0181_REV01!F:M,8,0),IF(IFERROR(IF(AD214=AH214,AI214,AH214),"---")="---","---",IF(COUNTIF(CALC_CONN_TEI0181_REV01!F:F,IFERROR(IF(AD214=AH214,AI214,AH214),"---"))&gt;0,"---",IFERROR(IF(AD214=AH214,AI214,AH214),"---")))))=1,IF(AH214&lt;&gt;"---",VLOOKUP(AD214,CALC_CONN_TEI0181_REV01!F:M,8,0),IF(IFERROR(IF(AD214=AH214,AI214,AH214),"---")="---","---",IF(COUNTIF(CALC_CONN_TEI0181_REV01!F:F,IFERROR(IF(AD214=AH214,AI214,AH214),"---"))&gt;0,"---",IFERROR(IF(AD214=AH214,AI214,AH214),"---")))),"---")</f>
        <v>---</v>
      </c>
      <c r="AK214" t="str">
        <f>IF(COUNTIF(CALC_CONN_TEI0181_REV01!F:F,IF(AH214&lt;&gt;"---",VLOOKUP(AD214,CALC_CONN_TEI0181_REV01!F:M,8,0),IF(IFERROR(IF(AD214=AH214,AI214,AH214),"---")="---","---",IF(COUNTIF(CALC_CONN_TEI0181_REV01!F:F,IFERROR(IF(AD214=AH214,AI214,AH214),"---"))&gt;0,"---",IFERROR(IF(AD214=AH214,AI214,AH214),"---")))))=0,IF(AH214&lt;&gt;"---",VLOOKUP(AD214,CALC_CONN_TEI0181_REV01!F:M,8,0),IF(IFERROR(IF(AD214=AH214,AI214,AH214),"---")="---","---",IF(COUNTIF(CALC_CONN_TEI0181_REV01!F:F,IFERROR(IF(AD214=AH214,AI214,AH214),"---"))&gt;0,"---",IFERROR(IF(AD214=AH214,AI214,AH214),"---")))),"---")</f>
        <v>---</v>
      </c>
    </row>
    <row r="215" spans="1:37" x14ac:dyDescent="0.25">
      <c r="A215" t="str">
        <f t="shared" si="27"/>
        <v>U1-U22</v>
      </c>
      <c r="B215" t="str">
        <f t="shared" si="28"/>
        <v>NetU1_U22</v>
      </c>
      <c r="C215" t="str">
        <f t="shared" si="29"/>
        <v>U1-NetU1_U22</v>
      </c>
      <c r="D215" t="str">
        <f t="shared" si="30"/>
        <v>U1-U22</v>
      </c>
      <c r="E215" t="s">
        <v>435</v>
      </c>
      <c r="F215" t="s">
        <v>660</v>
      </c>
      <c r="G215" t="s">
        <v>661</v>
      </c>
      <c r="AB215" t="str">
        <f>B2B!D212</f>
        <v>J3</v>
      </c>
      <c r="AC215" t="str">
        <f>B2B!E212</f>
        <v>10</v>
      </c>
      <c r="AD215" t="str">
        <f t="shared" si="31"/>
        <v>J3-10</v>
      </c>
      <c r="AE215" t="str">
        <f t="shared" si="32"/>
        <v>HSI</v>
      </c>
      <c r="AF215" t="str">
        <f t="shared" si="33"/>
        <v>AE1</v>
      </c>
      <c r="AG215">
        <f t="shared" si="34"/>
        <v>29.729299999999999</v>
      </c>
      <c r="AH215" t="str">
        <f>IF(IFERROR(IF(IF(AF215="--",INDEX(D:D,MATCH(AE215,INDEX(B:B,MATCH(AE215,B:B,)+1):B10729,)+MATCH(AE215,B:B,)))=D215,VLOOKUP(AE215,B:D,3,0),IF(AF215="--",INDEX(D:D,MATCH(AE215,INDEX(B:B,MATCH(AE215,B:B,)+1):B10729,)+MATCH(AE215,B:B,)),"---")),"---")=AD215,"---",IFERROR(IF(IF(AF215="--",INDEX(D:D,MATCH(AE215,INDEX(B:B,MATCH(AE215,B:B,)+1):B10729,)+MATCH(AE215,B:B,)))=AD215,VLOOKUP(AE215,B:D,3,0),IF(AF215="--",INDEX(D:D,MATCH(AE215,INDEX(B:B,MATCH(AE215,B:B,)+1):B10729,)+MATCH(AE215,B:B,)),"---")),"---"))</f>
        <v>---</v>
      </c>
      <c r="AI215" t="str">
        <f t="shared" si="35"/>
        <v>--</v>
      </c>
      <c r="AJ215" t="str">
        <f>IF(COUNTIF(CALC_CONN_TEI0181_REV01!F:F,IF(AH215&lt;&gt;"---",VLOOKUP(AD215,CALC_CONN_TEI0181_REV01!F:M,8,0),IF(IFERROR(IF(AD215=AH215,AI215,AH215),"---")="---","---",IF(COUNTIF(CALC_CONN_TEI0181_REV01!F:F,IFERROR(IF(AD215=AH215,AI215,AH215),"---"))&gt;0,"---",IFERROR(IF(AD215=AH215,AI215,AH215),"---")))))=1,IF(AH215&lt;&gt;"---",VLOOKUP(AD215,CALC_CONN_TEI0181_REV01!F:M,8,0),IF(IFERROR(IF(AD215=AH215,AI215,AH215),"---")="---","---",IF(COUNTIF(CALC_CONN_TEI0181_REV01!F:F,IFERROR(IF(AD215=AH215,AI215,AH215),"---"))&gt;0,"---",IFERROR(IF(AD215=AH215,AI215,AH215),"---")))),"---")</f>
        <v>---</v>
      </c>
      <c r="AK215" t="str">
        <f>IF(COUNTIF(CALC_CONN_TEI0181_REV01!F:F,IF(AH215&lt;&gt;"---",VLOOKUP(AD215,CALC_CONN_TEI0181_REV01!F:M,8,0),IF(IFERROR(IF(AD215=AH215,AI215,AH215),"---")="---","---",IF(COUNTIF(CALC_CONN_TEI0181_REV01!F:F,IFERROR(IF(AD215=AH215,AI215,AH215),"---"))&gt;0,"---",IFERROR(IF(AD215=AH215,AI215,AH215),"---")))))=0,IF(AH215&lt;&gt;"---",VLOOKUP(AD215,CALC_CONN_TEI0181_REV01!F:M,8,0),IF(IFERROR(IF(AD215=AH215,AI215,AH215),"---")="---","---",IF(COUNTIF(CALC_CONN_TEI0181_REV01!F:F,IFERROR(IF(AD215=AH215,AI215,AH215),"---"))&gt;0,"---",IFERROR(IF(AD215=AH215,AI215,AH215),"---")))),"---")</f>
        <v>---</v>
      </c>
    </row>
    <row r="216" spans="1:37" x14ac:dyDescent="0.25">
      <c r="A216" t="str">
        <f t="shared" si="27"/>
        <v>U1-V10</v>
      </c>
      <c r="B216" t="str">
        <f t="shared" si="28"/>
        <v>NetU1_V10</v>
      </c>
      <c r="C216" t="str">
        <f t="shared" si="29"/>
        <v>U1-NetU1_V10</v>
      </c>
      <c r="D216" t="str">
        <f t="shared" si="30"/>
        <v>U1-V10</v>
      </c>
      <c r="E216" t="s">
        <v>435</v>
      </c>
      <c r="F216" t="s">
        <v>662</v>
      </c>
      <c r="G216" t="s">
        <v>663</v>
      </c>
      <c r="AB216" t="str">
        <f>B2B!D213</f>
        <v>J3</v>
      </c>
      <c r="AC216" t="str">
        <f>B2B!E213</f>
        <v>11</v>
      </c>
      <c r="AD216" t="str">
        <f t="shared" si="31"/>
        <v>J3-11</v>
      </c>
      <c r="AE216" t="str">
        <f t="shared" si="32"/>
        <v>REFCLK</v>
      </c>
      <c r="AF216" t="str">
        <f t="shared" si="33"/>
        <v>AJ28</v>
      </c>
      <c r="AG216">
        <f t="shared" si="34"/>
        <v>50.817</v>
      </c>
      <c r="AH216" t="str">
        <f>IF(IFERROR(IF(IF(AF216="--",INDEX(D:D,MATCH(AE216,INDEX(B:B,MATCH(AE216,B:B,)+1):B10730,)+MATCH(AE216,B:B,)))=D216,VLOOKUP(AE216,B:D,3,0),IF(AF216="--",INDEX(D:D,MATCH(AE216,INDEX(B:B,MATCH(AE216,B:B,)+1):B10730,)+MATCH(AE216,B:B,)),"---")),"---")=AD216,"---",IFERROR(IF(IF(AF216="--",INDEX(D:D,MATCH(AE216,INDEX(B:B,MATCH(AE216,B:B,)+1):B10730,)+MATCH(AE216,B:B,)))=AD216,VLOOKUP(AE216,B:D,3,0),IF(AF216="--",INDEX(D:D,MATCH(AE216,INDEX(B:B,MATCH(AE216,B:B,)+1):B10730,)+MATCH(AE216,B:B,)),"---")),"---"))</f>
        <v>---</v>
      </c>
      <c r="AI216" t="str">
        <f t="shared" si="35"/>
        <v>--</v>
      </c>
      <c r="AJ216" t="str">
        <f>IF(COUNTIF(CALC_CONN_TEI0181_REV01!F:F,IF(AH216&lt;&gt;"---",VLOOKUP(AD216,CALC_CONN_TEI0181_REV01!F:M,8,0),IF(IFERROR(IF(AD216=AH216,AI216,AH216),"---")="---","---",IF(COUNTIF(CALC_CONN_TEI0181_REV01!F:F,IFERROR(IF(AD216=AH216,AI216,AH216),"---"))&gt;0,"---",IFERROR(IF(AD216=AH216,AI216,AH216),"---")))))=1,IF(AH216&lt;&gt;"---",VLOOKUP(AD216,CALC_CONN_TEI0181_REV01!F:M,8,0),IF(IFERROR(IF(AD216=AH216,AI216,AH216),"---")="---","---",IF(COUNTIF(CALC_CONN_TEI0181_REV01!F:F,IFERROR(IF(AD216=AH216,AI216,AH216),"---"))&gt;0,"---",IFERROR(IF(AD216=AH216,AI216,AH216),"---")))),"---")</f>
        <v>---</v>
      </c>
      <c r="AK216" t="str">
        <f>IF(COUNTIF(CALC_CONN_TEI0181_REV01!F:F,IF(AH216&lt;&gt;"---",VLOOKUP(AD216,CALC_CONN_TEI0181_REV01!F:M,8,0),IF(IFERROR(IF(AD216=AH216,AI216,AH216),"---")="---","---",IF(COUNTIF(CALC_CONN_TEI0181_REV01!F:F,IFERROR(IF(AD216=AH216,AI216,AH216),"---"))&gt;0,"---",IFERROR(IF(AD216=AH216,AI216,AH216),"---")))))=0,IF(AH216&lt;&gt;"---",VLOOKUP(AD216,CALC_CONN_TEI0181_REV01!F:M,8,0),IF(IFERROR(IF(AD216=AH216,AI216,AH216),"---")="---","---",IF(COUNTIF(CALC_CONN_TEI0181_REV01!F:F,IFERROR(IF(AD216=AH216,AI216,AH216),"---"))&gt;0,"---",IFERROR(IF(AD216=AH216,AI216,AH216),"---")))),"---")</f>
        <v>---</v>
      </c>
    </row>
    <row r="217" spans="1:37" x14ac:dyDescent="0.25">
      <c r="A217" t="str">
        <f t="shared" si="27"/>
        <v>U1-V20</v>
      </c>
      <c r="B217" t="str">
        <f t="shared" si="28"/>
        <v>FPGA_VCC</v>
      </c>
      <c r="C217" t="str">
        <f t="shared" si="29"/>
        <v>U1-FPGA_VCC</v>
      </c>
      <c r="D217" t="str">
        <f t="shared" si="30"/>
        <v>U1-V20</v>
      </c>
      <c r="E217" t="s">
        <v>435</v>
      </c>
      <c r="F217" t="s">
        <v>664</v>
      </c>
      <c r="G217" t="s">
        <v>385</v>
      </c>
      <c r="AB217" t="str">
        <f>B2B!D214</f>
        <v>J3</v>
      </c>
      <c r="AC217" t="str">
        <f>B2B!E214</f>
        <v>12</v>
      </c>
      <c r="AD217" t="str">
        <f t="shared" si="31"/>
        <v>J3-12</v>
      </c>
      <c r="AE217" t="str">
        <f t="shared" si="32"/>
        <v>GND</v>
      </c>
      <c r="AF217" t="str">
        <f t="shared" si="33"/>
        <v>---</v>
      </c>
      <c r="AG217" t="str">
        <f t="shared" si="34"/>
        <v>---</v>
      </c>
      <c r="AH217" t="str">
        <f>IF(IFERROR(IF(IF(AF217="--",INDEX(D:D,MATCH(AE217,INDEX(B:B,MATCH(AE217,B:B,)+1):B10731,)+MATCH(AE217,B:B,)))=D217,VLOOKUP(AE217,B:D,3,0),IF(AF217="--",INDEX(D:D,MATCH(AE217,INDEX(B:B,MATCH(AE217,B:B,)+1):B10731,)+MATCH(AE217,B:B,)),"---")),"---")=AD217,"---",IFERROR(IF(IF(AF217="--",INDEX(D:D,MATCH(AE217,INDEX(B:B,MATCH(AE217,B:B,)+1):B10731,)+MATCH(AE217,B:B,)))=AD217,VLOOKUP(AE217,B:D,3,0),IF(AF217="--",INDEX(D:D,MATCH(AE217,INDEX(B:B,MATCH(AE217,B:B,)+1):B10731,)+MATCH(AE217,B:B,)),"---")),"---"))</f>
        <v>---</v>
      </c>
      <c r="AI217" t="str">
        <f t="shared" si="35"/>
        <v>--</v>
      </c>
      <c r="AJ217" t="str">
        <f>IF(COUNTIF(CALC_CONN_TEI0181_REV01!F:F,IF(AH217&lt;&gt;"---",VLOOKUP(AD217,CALC_CONN_TEI0181_REV01!F:M,8,0),IF(IFERROR(IF(AD217=AH217,AI217,AH217),"---")="---","---",IF(COUNTIF(CALC_CONN_TEI0181_REV01!F:F,IFERROR(IF(AD217=AH217,AI217,AH217),"---"))&gt;0,"---",IFERROR(IF(AD217=AH217,AI217,AH217),"---")))))=1,IF(AH217&lt;&gt;"---",VLOOKUP(AD217,CALC_CONN_TEI0181_REV01!F:M,8,0),IF(IFERROR(IF(AD217=AH217,AI217,AH217),"---")="---","---",IF(COUNTIF(CALC_CONN_TEI0181_REV01!F:F,IFERROR(IF(AD217=AH217,AI217,AH217),"---"))&gt;0,"---",IFERROR(IF(AD217=AH217,AI217,AH217),"---")))),"---")</f>
        <v>---</v>
      </c>
      <c r="AK217" t="str">
        <f>IF(COUNTIF(CALC_CONN_TEI0181_REV01!F:F,IF(AH217&lt;&gt;"---",VLOOKUP(AD217,CALC_CONN_TEI0181_REV01!F:M,8,0),IF(IFERROR(IF(AD217=AH217,AI217,AH217),"---")="---","---",IF(COUNTIF(CALC_CONN_TEI0181_REV01!F:F,IFERROR(IF(AD217=AH217,AI217,AH217),"---"))&gt;0,"---",IFERROR(IF(AD217=AH217,AI217,AH217),"---")))))=0,IF(AH217&lt;&gt;"---",VLOOKUP(AD217,CALC_CONN_TEI0181_REV01!F:M,8,0),IF(IFERROR(IF(AD217=AH217,AI217,AH217),"---")="---","---",IF(COUNTIF(CALC_CONN_TEI0181_REV01!F:F,IFERROR(IF(AD217=AH217,AI217,AH217),"---"))&gt;0,"---",IFERROR(IF(AD217=AH217,AI217,AH217),"---")))),"---")</f>
        <v>---</v>
      </c>
    </row>
    <row r="218" spans="1:37" x14ac:dyDescent="0.25">
      <c r="A218" t="str">
        <f t="shared" si="27"/>
        <v>U1-V22</v>
      </c>
      <c r="B218" t="str">
        <f t="shared" si="28"/>
        <v>NetU1_V22</v>
      </c>
      <c r="C218" t="str">
        <f t="shared" si="29"/>
        <v>U1-NetU1_V22</v>
      </c>
      <c r="D218" t="str">
        <f t="shared" si="30"/>
        <v>U1-V22</v>
      </c>
      <c r="E218" t="s">
        <v>435</v>
      </c>
      <c r="F218" t="s">
        <v>665</v>
      </c>
      <c r="G218" t="s">
        <v>666</v>
      </c>
      <c r="AB218" t="str">
        <f>B2B!D215</f>
        <v>J3</v>
      </c>
      <c r="AC218" t="str">
        <f>B2B!E215</f>
        <v>13</v>
      </c>
      <c r="AD218" t="str">
        <f t="shared" si="31"/>
        <v>J3-13</v>
      </c>
      <c r="AE218" t="str">
        <f t="shared" si="32"/>
        <v>GND</v>
      </c>
      <c r="AF218" t="str">
        <f t="shared" si="33"/>
        <v>---</v>
      </c>
      <c r="AG218" t="str">
        <f t="shared" si="34"/>
        <v>---</v>
      </c>
      <c r="AH218" t="str">
        <f>IF(IFERROR(IF(IF(AF218="--",INDEX(D:D,MATCH(AE218,INDEX(B:B,MATCH(AE218,B:B,)+1):B10732,)+MATCH(AE218,B:B,)))=D218,VLOOKUP(AE218,B:D,3,0),IF(AF218="--",INDEX(D:D,MATCH(AE218,INDEX(B:B,MATCH(AE218,B:B,)+1):B10732,)+MATCH(AE218,B:B,)),"---")),"---")=AD218,"---",IFERROR(IF(IF(AF218="--",INDEX(D:D,MATCH(AE218,INDEX(B:B,MATCH(AE218,B:B,)+1):B10732,)+MATCH(AE218,B:B,)))=AD218,VLOOKUP(AE218,B:D,3,0),IF(AF218="--",INDEX(D:D,MATCH(AE218,INDEX(B:B,MATCH(AE218,B:B,)+1):B10732,)+MATCH(AE218,B:B,)),"---")),"---"))</f>
        <v>---</v>
      </c>
      <c r="AI218" t="str">
        <f t="shared" si="35"/>
        <v>--</v>
      </c>
      <c r="AJ218" t="str">
        <f>IF(COUNTIF(CALC_CONN_TEI0181_REV01!F:F,IF(AH218&lt;&gt;"---",VLOOKUP(AD218,CALC_CONN_TEI0181_REV01!F:M,8,0),IF(IFERROR(IF(AD218=AH218,AI218,AH218),"---")="---","---",IF(COUNTIF(CALC_CONN_TEI0181_REV01!F:F,IFERROR(IF(AD218=AH218,AI218,AH218),"---"))&gt;0,"---",IFERROR(IF(AD218=AH218,AI218,AH218),"---")))))=1,IF(AH218&lt;&gt;"---",VLOOKUP(AD218,CALC_CONN_TEI0181_REV01!F:M,8,0),IF(IFERROR(IF(AD218=AH218,AI218,AH218),"---")="---","---",IF(COUNTIF(CALC_CONN_TEI0181_REV01!F:F,IFERROR(IF(AD218=AH218,AI218,AH218),"---"))&gt;0,"---",IFERROR(IF(AD218=AH218,AI218,AH218),"---")))),"---")</f>
        <v>---</v>
      </c>
      <c r="AK218" t="str">
        <f>IF(COUNTIF(CALC_CONN_TEI0181_REV01!F:F,IF(AH218&lt;&gt;"---",VLOOKUP(AD218,CALC_CONN_TEI0181_REV01!F:M,8,0),IF(IFERROR(IF(AD218=AH218,AI218,AH218),"---")="---","---",IF(COUNTIF(CALC_CONN_TEI0181_REV01!F:F,IFERROR(IF(AD218=AH218,AI218,AH218),"---"))&gt;0,"---",IFERROR(IF(AD218=AH218,AI218,AH218),"---")))))=0,IF(AH218&lt;&gt;"---",VLOOKUP(AD218,CALC_CONN_TEI0181_REV01!F:M,8,0),IF(IFERROR(IF(AD218=AH218,AI218,AH218),"---")="---","---",IF(COUNTIF(CALC_CONN_TEI0181_REV01!F:F,IFERROR(IF(AD218=AH218,AI218,AH218),"---"))&gt;0,"---",IFERROR(IF(AD218=AH218,AI218,AH218),"---")))),"---")</f>
        <v>---</v>
      </c>
    </row>
    <row r="219" spans="1:37" x14ac:dyDescent="0.25">
      <c r="A219" t="str">
        <f t="shared" si="27"/>
        <v>U1-V24</v>
      </c>
      <c r="B219" t="str">
        <f t="shared" si="28"/>
        <v>NetU1_V24</v>
      </c>
      <c r="C219" t="str">
        <f t="shared" si="29"/>
        <v>U1-NetU1_V24</v>
      </c>
      <c r="D219" t="str">
        <f t="shared" si="30"/>
        <v>U1-V24</v>
      </c>
      <c r="E219" t="s">
        <v>435</v>
      </c>
      <c r="F219" t="s">
        <v>667</v>
      </c>
      <c r="G219" t="s">
        <v>668</v>
      </c>
      <c r="AB219" t="str">
        <f>B2B!D216</f>
        <v>J3</v>
      </c>
      <c r="AC219" t="str">
        <f>B2B!E216</f>
        <v>14</v>
      </c>
      <c r="AD219" t="str">
        <f t="shared" si="31"/>
        <v>J3-14</v>
      </c>
      <c r="AE219" t="str">
        <f t="shared" si="32"/>
        <v>A0_P</v>
      </c>
      <c r="AF219" t="str">
        <f t="shared" si="33"/>
        <v>N2</v>
      </c>
      <c r="AG219">
        <f t="shared" si="34"/>
        <v>11.832599999999999</v>
      </c>
      <c r="AH219" t="str">
        <f>IF(IFERROR(IF(IF(AF219="--",INDEX(D:D,MATCH(AE219,INDEX(B:B,MATCH(AE219,B:B,)+1):B10733,)+MATCH(AE219,B:B,)))=D219,VLOOKUP(AE219,B:D,3,0),IF(AF219="--",INDEX(D:D,MATCH(AE219,INDEX(B:B,MATCH(AE219,B:B,)+1):B10733,)+MATCH(AE219,B:B,)),"---")),"---")=AD219,"---",IFERROR(IF(IF(AF219="--",INDEX(D:D,MATCH(AE219,INDEX(B:B,MATCH(AE219,B:B,)+1):B10733,)+MATCH(AE219,B:B,)))=AD219,VLOOKUP(AE219,B:D,3,0),IF(AF219="--",INDEX(D:D,MATCH(AE219,INDEX(B:B,MATCH(AE219,B:B,)+1):B10733,)+MATCH(AE219,B:B,)),"---")),"---"))</f>
        <v>---</v>
      </c>
      <c r="AI219" t="str">
        <f t="shared" si="35"/>
        <v>--</v>
      </c>
      <c r="AJ219" t="str">
        <f>IF(COUNTIF(CALC_CONN_TEI0181_REV01!F:F,IF(AH219&lt;&gt;"---",VLOOKUP(AD219,CALC_CONN_TEI0181_REV01!F:M,8,0),IF(IFERROR(IF(AD219=AH219,AI219,AH219),"---")="---","---",IF(COUNTIF(CALC_CONN_TEI0181_REV01!F:F,IFERROR(IF(AD219=AH219,AI219,AH219),"---"))&gt;0,"---",IFERROR(IF(AD219=AH219,AI219,AH219),"---")))))=1,IF(AH219&lt;&gt;"---",VLOOKUP(AD219,CALC_CONN_TEI0181_REV01!F:M,8,0),IF(IFERROR(IF(AD219=AH219,AI219,AH219),"---")="---","---",IF(COUNTIF(CALC_CONN_TEI0181_REV01!F:F,IFERROR(IF(AD219=AH219,AI219,AH219),"---"))&gt;0,"---",IFERROR(IF(AD219=AH219,AI219,AH219),"---")))),"---")</f>
        <v>---</v>
      </c>
      <c r="AK219" t="str">
        <f>IF(COUNTIF(CALC_CONN_TEI0181_REV01!F:F,IF(AH219&lt;&gt;"---",VLOOKUP(AD219,CALC_CONN_TEI0181_REV01!F:M,8,0),IF(IFERROR(IF(AD219=AH219,AI219,AH219),"---")="---","---",IF(COUNTIF(CALC_CONN_TEI0181_REV01!F:F,IFERROR(IF(AD219=AH219,AI219,AH219),"---"))&gt;0,"---",IFERROR(IF(AD219=AH219,AI219,AH219),"---")))))=0,IF(AH219&lt;&gt;"---",VLOOKUP(AD219,CALC_CONN_TEI0181_REV01!F:M,8,0),IF(IFERROR(IF(AD219=AH219,AI219,AH219),"---")="---","---",IF(COUNTIF(CALC_CONN_TEI0181_REV01!F:F,IFERROR(IF(AD219=AH219,AI219,AH219),"---"))&gt;0,"---",IFERROR(IF(AD219=AH219,AI219,AH219),"---")))),"---")</f>
        <v>---</v>
      </c>
    </row>
    <row r="220" spans="1:37" x14ac:dyDescent="0.25">
      <c r="A220" t="str">
        <f t="shared" si="27"/>
        <v>U1-V25</v>
      </c>
      <c r="B220" t="str">
        <f t="shared" si="28"/>
        <v>NetU1_V25</v>
      </c>
      <c r="C220" t="str">
        <f t="shared" si="29"/>
        <v>U1-NetU1_V25</v>
      </c>
      <c r="D220" t="str">
        <f t="shared" si="30"/>
        <v>U1-V25</v>
      </c>
      <c r="E220" t="s">
        <v>435</v>
      </c>
      <c r="F220" t="s">
        <v>669</v>
      </c>
      <c r="G220" t="s">
        <v>670</v>
      </c>
      <c r="AB220" t="str">
        <f>B2B!D217</f>
        <v>J3</v>
      </c>
      <c r="AC220" t="str">
        <f>B2B!E217</f>
        <v>15</v>
      </c>
      <c r="AD220" t="str">
        <f t="shared" si="31"/>
        <v>J3-15</v>
      </c>
      <c r="AE220" t="str">
        <f t="shared" si="32"/>
        <v>B0_P</v>
      </c>
      <c r="AF220" t="str">
        <f t="shared" si="33"/>
        <v>V6</v>
      </c>
      <c r="AG220">
        <f t="shared" si="34"/>
        <v>26.192900000000002</v>
      </c>
      <c r="AH220" t="str">
        <f>IF(IFERROR(IF(IF(AF220="--",INDEX(D:D,MATCH(AE220,INDEX(B:B,MATCH(AE220,B:B,)+1):B10734,)+MATCH(AE220,B:B,)))=D220,VLOOKUP(AE220,B:D,3,0),IF(AF220="--",INDEX(D:D,MATCH(AE220,INDEX(B:B,MATCH(AE220,B:B,)+1):B10734,)+MATCH(AE220,B:B,)),"---")),"---")=AD220,"---",IFERROR(IF(IF(AF220="--",INDEX(D:D,MATCH(AE220,INDEX(B:B,MATCH(AE220,B:B,)+1):B10734,)+MATCH(AE220,B:B,)))=AD220,VLOOKUP(AE220,B:D,3,0),IF(AF220="--",INDEX(D:D,MATCH(AE220,INDEX(B:B,MATCH(AE220,B:B,)+1):B10734,)+MATCH(AE220,B:B,)),"---")),"---"))</f>
        <v>---</v>
      </c>
      <c r="AI220" t="str">
        <f t="shared" si="35"/>
        <v>--</v>
      </c>
      <c r="AJ220" t="str">
        <f>IF(COUNTIF(CALC_CONN_TEI0181_REV01!F:F,IF(AH220&lt;&gt;"---",VLOOKUP(AD220,CALC_CONN_TEI0181_REV01!F:M,8,0),IF(IFERROR(IF(AD220=AH220,AI220,AH220),"---")="---","---",IF(COUNTIF(CALC_CONN_TEI0181_REV01!F:F,IFERROR(IF(AD220=AH220,AI220,AH220),"---"))&gt;0,"---",IFERROR(IF(AD220=AH220,AI220,AH220),"---")))))=1,IF(AH220&lt;&gt;"---",VLOOKUP(AD220,CALC_CONN_TEI0181_REV01!F:M,8,0),IF(IFERROR(IF(AD220=AH220,AI220,AH220),"---")="---","---",IF(COUNTIF(CALC_CONN_TEI0181_REV01!F:F,IFERROR(IF(AD220=AH220,AI220,AH220),"---"))&gt;0,"---",IFERROR(IF(AD220=AH220,AI220,AH220),"---")))),"---")</f>
        <v>---</v>
      </c>
      <c r="AK220" t="str">
        <f>IF(COUNTIF(CALC_CONN_TEI0181_REV01!F:F,IF(AH220&lt;&gt;"---",VLOOKUP(AD220,CALC_CONN_TEI0181_REV01!F:M,8,0),IF(IFERROR(IF(AD220=AH220,AI220,AH220),"---")="---","---",IF(COUNTIF(CALC_CONN_TEI0181_REV01!F:F,IFERROR(IF(AD220=AH220,AI220,AH220),"---"))&gt;0,"---",IFERROR(IF(AD220=AH220,AI220,AH220),"---")))))=0,IF(AH220&lt;&gt;"---",VLOOKUP(AD220,CALC_CONN_TEI0181_REV01!F:M,8,0),IF(IFERROR(IF(AD220=AH220,AI220,AH220),"---")="---","---",IF(COUNTIF(CALC_CONN_TEI0181_REV01!F:F,IFERROR(IF(AD220=AH220,AI220,AH220),"---"))&gt;0,"---",IFERROR(IF(AD220=AH220,AI220,AH220),"---")))),"---")</f>
        <v>---</v>
      </c>
    </row>
    <row r="221" spans="1:37" x14ac:dyDescent="0.25">
      <c r="A221" t="str">
        <f t="shared" si="27"/>
        <v>U1-V28</v>
      </c>
      <c r="B221" t="str">
        <f t="shared" si="28"/>
        <v>NetU1_V28</v>
      </c>
      <c r="C221" t="str">
        <f t="shared" si="29"/>
        <v>U1-NetU1_V28</v>
      </c>
      <c r="D221" t="str">
        <f t="shared" si="30"/>
        <v>U1-V28</v>
      </c>
      <c r="E221" t="s">
        <v>435</v>
      </c>
      <c r="F221" t="s">
        <v>671</v>
      </c>
      <c r="G221" t="s">
        <v>672</v>
      </c>
      <c r="AB221" t="str">
        <f>B2B!D218</f>
        <v>J3</v>
      </c>
      <c r="AC221" t="str">
        <f>B2B!E218</f>
        <v>16</v>
      </c>
      <c r="AD221" t="str">
        <f t="shared" si="31"/>
        <v>J3-16</v>
      </c>
      <c r="AE221" t="str">
        <f t="shared" si="32"/>
        <v>A0_N</v>
      </c>
      <c r="AF221" t="str">
        <f t="shared" si="33"/>
        <v>N1</v>
      </c>
      <c r="AG221">
        <f t="shared" si="34"/>
        <v>11.724</v>
      </c>
      <c r="AH221" t="str">
        <f>IF(IFERROR(IF(IF(AF221="--",INDEX(D:D,MATCH(AE221,INDEX(B:B,MATCH(AE221,B:B,)+1):B10735,)+MATCH(AE221,B:B,)))=D221,VLOOKUP(AE221,B:D,3,0),IF(AF221="--",INDEX(D:D,MATCH(AE221,INDEX(B:B,MATCH(AE221,B:B,)+1):B10735,)+MATCH(AE221,B:B,)),"---")),"---")=AD221,"---",IFERROR(IF(IF(AF221="--",INDEX(D:D,MATCH(AE221,INDEX(B:B,MATCH(AE221,B:B,)+1):B10735,)+MATCH(AE221,B:B,)))=AD221,VLOOKUP(AE221,B:D,3,0),IF(AF221="--",INDEX(D:D,MATCH(AE221,INDEX(B:B,MATCH(AE221,B:B,)+1):B10735,)+MATCH(AE221,B:B,)),"---")),"---"))</f>
        <v>---</v>
      </c>
      <c r="AI221" t="str">
        <f t="shared" si="35"/>
        <v>--</v>
      </c>
      <c r="AJ221" t="str">
        <f>IF(COUNTIF(CALC_CONN_TEI0181_REV01!F:F,IF(AH221&lt;&gt;"---",VLOOKUP(AD221,CALC_CONN_TEI0181_REV01!F:M,8,0),IF(IFERROR(IF(AD221=AH221,AI221,AH221),"---")="---","---",IF(COUNTIF(CALC_CONN_TEI0181_REV01!F:F,IFERROR(IF(AD221=AH221,AI221,AH221),"---"))&gt;0,"---",IFERROR(IF(AD221=AH221,AI221,AH221),"---")))))=1,IF(AH221&lt;&gt;"---",VLOOKUP(AD221,CALC_CONN_TEI0181_REV01!F:M,8,0),IF(IFERROR(IF(AD221=AH221,AI221,AH221),"---")="---","---",IF(COUNTIF(CALC_CONN_TEI0181_REV01!F:F,IFERROR(IF(AD221=AH221,AI221,AH221),"---"))&gt;0,"---",IFERROR(IF(AD221=AH221,AI221,AH221),"---")))),"---")</f>
        <v>---</v>
      </c>
      <c r="AK221" t="str">
        <f>IF(COUNTIF(CALC_CONN_TEI0181_REV01!F:F,IF(AH221&lt;&gt;"---",VLOOKUP(AD221,CALC_CONN_TEI0181_REV01!F:M,8,0),IF(IFERROR(IF(AD221=AH221,AI221,AH221),"---")="---","---",IF(COUNTIF(CALC_CONN_TEI0181_REV01!F:F,IFERROR(IF(AD221=AH221,AI221,AH221),"---"))&gt;0,"---",IFERROR(IF(AD221=AH221,AI221,AH221),"---")))))=0,IF(AH221&lt;&gt;"---",VLOOKUP(AD221,CALC_CONN_TEI0181_REV01!F:M,8,0),IF(IFERROR(IF(AD221=AH221,AI221,AH221),"---")="---","---",IF(COUNTIF(CALC_CONN_TEI0181_REV01!F:F,IFERROR(IF(AD221=AH221,AI221,AH221),"---"))&gt;0,"---",IFERROR(IF(AD221=AH221,AI221,AH221),"---")))),"---")</f>
        <v>---</v>
      </c>
    </row>
    <row r="222" spans="1:37" x14ac:dyDescent="0.25">
      <c r="A222" t="str">
        <f t="shared" si="27"/>
        <v>U1-V29</v>
      </c>
      <c r="B222" t="str">
        <f t="shared" si="28"/>
        <v>NetU1_V29</v>
      </c>
      <c r="C222" t="str">
        <f t="shared" si="29"/>
        <v>U1-NetU1_V29</v>
      </c>
      <c r="D222" t="str">
        <f t="shared" si="30"/>
        <v>U1-V29</v>
      </c>
      <c r="E222" t="s">
        <v>435</v>
      </c>
      <c r="F222" t="s">
        <v>673</v>
      </c>
      <c r="G222" t="s">
        <v>674</v>
      </c>
      <c r="AB222" t="str">
        <f>B2B!D219</f>
        <v>J3</v>
      </c>
      <c r="AC222" t="str">
        <f>B2B!E219</f>
        <v>17</v>
      </c>
      <c r="AD222" t="str">
        <f t="shared" si="31"/>
        <v>J3-17</v>
      </c>
      <c r="AE222" t="str">
        <f t="shared" si="32"/>
        <v>B0_N</v>
      </c>
      <c r="AF222" t="str">
        <f t="shared" si="33"/>
        <v>W5</v>
      </c>
      <c r="AG222">
        <f t="shared" si="34"/>
        <v>26.085599999999999</v>
      </c>
      <c r="AH222" t="str">
        <f>IF(IFERROR(IF(IF(AF222="--",INDEX(D:D,MATCH(AE222,INDEX(B:B,MATCH(AE222,B:B,)+1):B10736,)+MATCH(AE222,B:B,)))=D222,VLOOKUP(AE222,B:D,3,0),IF(AF222="--",INDEX(D:D,MATCH(AE222,INDEX(B:B,MATCH(AE222,B:B,)+1):B10736,)+MATCH(AE222,B:B,)),"---")),"---")=AD222,"---",IFERROR(IF(IF(AF222="--",INDEX(D:D,MATCH(AE222,INDEX(B:B,MATCH(AE222,B:B,)+1):B10736,)+MATCH(AE222,B:B,)))=AD222,VLOOKUP(AE222,B:D,3,0),IF(AF222="--",INDEX(D:D,MATCH(AE222,INDEX(B:B,MATCH(AE222,B:B,)+1):B10736,)+MATCH(AE222,B:B,)),"---")),"---"))</f>
        <v>---</v>
      </c>
      <c r="AI222" t="str">
        <f t="shared" si="35"/>
        <v>--</v>
      </c>
      <c r="AJ222" t="str">
        <f>IF(COUNTIF(CALC_CONN_TEI0181_REV01!F:F,IF(AH222&lt;&gt;"---",VLOOKUP(AD222,CALC_CONN_TEI0181_REV01!F:M,8,0),IF(IFERROR(IF(AD222=AH222,AI222,AH222),"---")="---","---",IF(COUNTIF(CALC_CONN_TEI0181_REV01!F:F,IFERROR(IF(AD222=AH222,AI222,AH222),"---"))&gt;0,"---",IFERROR(IF(AD222=AH222,AI222,AH222),"---")))))=1,IF(AH222&lt;&gt;"---",VLOOKUP(AD222,CALC_CONN_TEI0181_REV01!F:M,8,0),IF(IFERROR(IF(AD222=AH222,AI222,AH222),"---")="---","---",IF(COUNTIF(CALC_CONN_TEI0181_REV01!F:F,IFERROR(IF(AD222=AH222,AI222,AH222),"---"))&gt;0,"---",IFERROR(IF(AD222=AH222,AI222,AH222),"---")))),"---")</f>
        <v>---</v>
      </c>
      <c r="AK222" t="str">
        <f>IF(COUNTIF(CALC_CONN_TEI0181_REV01!F:F,IF(AH222&lt;&gt;"---",VLOOKUP(AD222,CALC_CONN_TEI0181_REV01!F:M,8,0),IF(IFERROR(IF(AD222=AH222,AI222,AH222),"---")="---","---",IF(COUNTIF(CALC_CONN_TEI0181_REV01!F:F,IFERROR(IF(AD222=AH222,AI222,AH222),"---"))&gt;0,"---",IFERROR(IF(AD222=AH222,AI222,AH222),"---")))))=0,IF(AH222&lt;&gt;"---",VLOOKUP(AD222,CALC_CONN_TEI0181_REV01!F:M,8,0),IF(IFERROR(IF(AD222=AH222,AI222,AH222),"---")="---","---",IF(COUNTIF(CALC_CONN_TEI0181_REV01!F:F,IFERROR(IF(AD222=AH222,AI222,AH222),"---"))&gt;0,"---",IFERROR(IF(AD222=AH222,AI222,AH222),"---")))),"---")</f>
        <v>---</v>
      </c>
    </row>
    <row r="223" spans="1:37" x14ac:dyDescent="0.25">
      <c r="A223" t="str">
        <f t="shared" si="27"/>
        <v>U1-W10</v>
      </c>
      <c r="B223" t="str">
        <f t="shared" si="28"/>
        <v>NetU1_W10</v>
      </c>
      <c r="C223" t="str">
        <f t="shared" si="29"/>
        <v>U1-NetU1_W10</v>
      </c>
      <c r="D223" t="str">
        <f t="shared" si="30"/>
        <v>U1-W10</v>
      </c>
      <c r="E223" t="s">
        <v>435</v>
      </c>
      <c r="F223" t="s">
        <v>675</v>
      </c>
      <c r="G223" t="s">
        <v>676</v>
      </c>
      <c r="AB223" t="str">
        <f>B2B!D220</f>
        <v>J3</v>
      </c>
      <c r="AC223" t="str">
        <f>B2B!E220</f>
        <v>18</v>
      </c>
      <c r="AD223" t="str">
        <f t="shared" si="31"/>
        <v>J3-18</v>
      </c>
      <c r="AE223" t="str">
        <f t="shared" si="32"/>
        <v>GND</v>
      </c>
      <c r="AF223" t="str">
        <f t="shared" si="33"/>
        <v>---</v>
      </c>
      <c r="AG223" t="str">
        <f t="shared" si="34"/>
        <v>---</v>
      </c>
      <c r="AH223" t="str">
        <f>IF(IFERROR(IF(IF(AF223="--",INDEX(D:D,MATCH(AE223,INDEX(B:B,MATCH(AE223,B:B,)+1):B10737,)+MATCH(AE223,B:B,)))=D223,VLOOKUP(AE223,B:D,3,0),IF(AF223="--",INDEX(D:D,MATCH(AE223,INDEX(B:B,MATCH(AE223,B:B,)+1):B10737,)+MATCH(AE223,B:B,)),"---")),"---")=AD223,"---",IFERROR(IF(IF(AF223="--",INDEX(D:D,MATCH(AE223,INDEX(B:B,MATCH(AE223,B:B,)+1):B10737,)+MATCH(AE223,B:B,)))=AD223,VLOOKUP(AE223,B:D,3,0),IF(AF223="--",INDEX(D:D,MATCH(AE223,INDEX(B:B,MATCH(AE223,B:B,)+1):B10737,)+MATCH(AE223,B:B,)),"---")),"---"))</f>
        <v>---</v>
      </c>
      <c r="AI223" t="str">
        <f t="shared" si="35"/>
        <v>--</v>
      </c>
      <c r="AJ223" t="str">
        <f>IF(COUNTIF(CALC_CONN_TEI0181_REV01!F:F,IF(AH223&lt;&gt;"---",VLOOKUP(AD223,CALC_CONN_TEI0181_REV01!F:M,8,0),IF(IFERROR(IF(AD223=AH223,AI223,AH223),"---")="---","---",IF(COUNTIF(CALC_CONN_TEI0181_REV01!F:F,IFERROR(IF(AD223=AH223,AI223,AH223),"---"))&gt;0,"---",IFERROR(IF(AD223=AH223,AI223,AH223),"---")))))=1,IF(AH223&lt;&gt;"---",VLOOKUP(AD223,CALC_CONN_TEI0181_REV01!F:M,8,0),IF(IFERROR(IF(AD223=AH223,AI223,AH223),"---")="---","---",IF(COUNTIF(CALC_CONN_TEI0181_REV01!F:F,IFERROR(IF(AD223=AH223,AI223,AH223),"---"))&gt;0,"---",IFERROR(IF(AD223=AH223,AI223,AH223),"---")))),"---")</f>
        <v>---</v>
      </c>
      <c r="AK223" t="str">
        <f>IF(COUNTIF(CALC_CONN_TEI0181_REV01!F:F,IF(AH223&lt;&gt;"---",VLOOKUP(AD223,CALC_CONN_TEI0181_REV01!F:M,8,0),IF(IFERROR(IF(AD223=AH223,AI223,AH223),"---")="---","---",IF(COUNTIF(CALC_CONN_TEI0181_REV01!F:F,IFERROR(IF(AD223=AH223,AI223,AH223),"---"))&gt;0,"---",IFERROR(IF(AD223=AH223,AI223,AH223),"---")))))=0,IF(AH223&lt;&gt;"---",VLOOKUP(AD223,CALC_CONN_TEI0181_REV01!F:M,8,0),IF(IFERROR(IF(AD223=AH223,AI223,AH223),"---")="---","---",IF(COUNTIF(CALC_CONN_TEI0181_REV01!F:F,IFERROR(IF(AD223=AH223,AI223,AH223),"---"))&gt;0,"---",IFERROR(IF(AD223=AH223,AI223,AH223),"---")))),"---")</f>
        <v>---</v>
      </c>
    </row>
    <row r="224" spans="1:37" x14ac:dyDescent="0.25">
      <c r="A224" t="str">
        <f t="shared" si="27"/>
        <v>U1-W20</v>
      </c>
      <c r="B224" t="str">
        <f t="shared" si="28"/>
        <v>FPGA_VCC</v>
      </c>
      <c r="C224" t="str">
        <f t="shared" si="29"/>
        <v>U1-FPGA_VCC</v>
      </c>
      <c r="D224" t="str">
        <f t="shared" si="30"/>
        <v>U1-W20</v>
      </c>
      <c r="E224" t="s">
        <v>435</v>
      </c>
      <c r="F224" t="s">
        <v>677</v>
      </c>
      <c r="G224" t="s">
        <v>385</v>
      </c>
      <c r="AB224" t="str">
        <f>B2B!D221</f>
        <v>J3</v>
      </c>
      <c r="AC224" t="str">
        <f>B2B!E221</f>
        <v>19</v>
      </c>
      <c r="AD224" t="str">
        <f t="shared" si="31"/>
        <v>J3-19</v>
      </c>
      <c r="AE224" t="str">
        <f t="shared" si="32"/>
        <v>GND</v>
      </c>
      <c r="AF224" t="str">
        <f t="shared" si="33"/>
        <v>---</v>
      </c>
      <c r="AG224" t="str">
        <f t="shared" si="34"/>
        <v>---</v>
      </c>
      <c r="AH224" t="str">
        <f>IF(IFERROR(IF(IF(AF224="--",INDEX(D:D,MATCH(AE224,INDEX(B:B,MATCH(AE224,B:B,)+1):B10738,)+MATCH(AE224,B:B,)))=D224,VLOOKUP(AE224,B:D,3,0),IF(AF224="--",INDEX(D:D,MATCH(AE224,INDEX(B:B,MATCH(AE224,B:B,)+1):B10738,)+MATCH(AE224,B:B,)),"---")),"---")=AD224,"---",IFERROR(IF(IF(AF224="--",INDEX(D:D,MATCH(AE224,INDEX(B:B,MATCH(AE224,B:B,)+1):B10738,)+MATCH(AE224,B:B,)))=AD224,VLOOKUP(AE224,B:D,3,0),IF(AF224="--",INDEX(D:D,MATCH(AE224,INDEX(B:B,MATCH(AE224,B:B,)+1):B10738,)+MATCH(AE224,B:B,)),"---")),"---"))</f>
        <v>---</v>
      </c>
      <c r="AI224" t="str">
        <f t="shared" si="35"/>
        <v>--</v>
      </c>
      <c r="AJ224" t="str">
        <f>IF(COUNTIF(CALC_CONN_TEI0181_REV01!F:F,IF(AH224&lt;&gt;"---",VLOOKUP(AD224,CALC_CONN_TEI0181_REV01!F:M,8,0),IF(IFERROR(IF(AD224=AH224,AI224,AH224),"---")="---","---",IF(COUNTIF(CALC_CONN_TEI0181_REV01!F:F,IFERROR(IF(AD224=AH224,AI224,AH224),"---"))&gt;0,"---",IFERROR(IF(AD224=AH224,AI224,AH224),"---")))))=1,IF(AH224&lt;&gt;"---",VLOOKUP(AD224,CALC_CONN_TEI0181_REV01!F:M,8,0),IF(IFERROR(IF(AD224=AH224,AI224,AH224),"---")="---","---",IF(COUNTIF(CALC_CONN_TEI0181_REV01!F:F,IFERROR(IF(AD224=AH224,AI224,AH224),"---"))&gt;0,"---",IFERROR(IF(AD224=AH224,AI224,AH224),"---")))),"---")</f>
        <v>---</v>
      </c>
      <c r="AK224" t="str">
        <f>IF(COUNTIF(CALC_CONN_TEI0181_REV01!F:F,IF(AH224&lt;&gt;"---",VLOOKUP(AD224,CALC_CONN_TEI0181_REV01!F:M,8,0),IF(IFERROR(IF(AD224=AH224,AI224,AH224),"---")="---","---",IF(COUNTIF(CALC_CONN_TEI0181_REV01!F:F,IFERROR(IF(AD224=AH224,AI224,AH224),"---"))&gt;0,"---",IFERROR(IF(AD224=AH224,AI224,AH224),"---")))))=0,IF(AH224&lt;&gt;"---",VLOOKUP(AD224,CALC_CONN_TEI0181_REV01!F:M,8,0),IF(IFERROR(IF(AD224=AH224,AI224,AH224),"---")="---","---",IF(COUNTIF(CALC_CONN_TEI0181_REV01!F:F,IFERROR(IF(AD224=AH224,AI224,AH224),"---"))&gt;0,"---",IFERROR(IF(AD224=AH224,AI224,AH224),"---")))),"---")</f>
        <v>---</v>
      </c>
    </row>
    <row r="225" spans="1:37" x14ac:dyDescent="0.25">
      <c r="A225" t="str">
        <f t="shared" si="27"/>
        <v>U1-W22</v>
      </c>
      <c r="B225" t="str">
        <f t="shared" si="28"/>
        <v>NetU1_W22</v>
      </c>
      <c r="C225" t="str">
        <f t="shared" si="29"/>
        <v>U1-NetU1_W22</v>
      </c>
      <c r="D225" t="str">
        <f t="shared" si="30"/>
        <v>U1-W22</v>
      </c>
      <c r="E225" t="s">
        <v>435</v>
      </c>
      <c r="F225" t="s">
        <v>678</v>
      </c>
      <c r="G225" t="s">
        <v>679</v>
      </c>
      <c r="AB225" t="str">
        <f>B2B!D222</f>
        <v>J3</v>
      </c>
      <c r="AC225" t="str">
        <f>B2B!E222</f>
        <v>20</v>
      </c>
      <c r="AD225" t="str">
        <f t="shared" si="31"/>
        <v>J3-20</v>
      </c>
      <c r="AE225" t="str">
        <f t="shared" si="32"/>
        <v>A1_P</v>
      </c>
      <c r="AF225" t="str">
        <f t="shared" si="33"/>
        <v>R2</v>
      </c>
      <c r="AG225">
        <f t="shared" si="34"/>
        <v>12.616199999999999</v>
      </c>
      <c r="AH225" t="str">
        <f>IF(IFERROR(IF(IF(AF225="--",INDEX(D:D,MATCH(AE225,INDEX(B:B,MATCH(AE225,B:B,)+1):B10739,)+MATCH(AE225,B:B,)))=D225,VLOOKUP(AE225,B:D,3,0),IF(AF225="--",INDEX(D:D,MATCH(AE225,INDEX(B:B,MATCH(AE225,B:B,)+1):B10739,)+MATCH(AE225,B:B,)),"---")),"---")=AD225,"---",IFERROR(IF(IF(AF225="--",INDEX(D:D,MATCH(AE225,INDEX(B:B,MATCH(AE225,B:B,)+1):B10739,)+MATCH(AE225,B:B,)))=AD225,VLOOKUP(AE225,B:D,3,0),IF(AF225="--",INDEX(D:D,MATCH(AE225,INDEX(B:B,MATCH(AE225,B:B,)+1):B10739,)+MATCH(AE225,B:B,)),"---")),"---"))</f>
        <v>---</v>
      </c>
      <c r="AI225" t="str">
        <f t="shared" si="35"/>
        <v>--</v>
      </c>
      <c r="AJ225" t="str">
        <f>IF(COUNTIF(CALC_CONN_TEI0181_REV01!F:F,IF(AH225&lt;&gt;"---",VLOOKUP(AD225,CALC_CONN_TEI0181_REV01!F:M,8,0),IF(IFERROR(IF(AD225=AH225,AI225,AH225),"---")="---","---",IF(COUNTIF(CALC_CONN_TEI0181_REV01!F:F,IFERROR(IF(AD225=AH225,AI225,AH225),"---"))&gt;0,"---",IFERROR(IF(AD225=AH225,AI225,AH225),"---")))))=1,IF(AH225&lt;&gt;"---",VLOOKUP(AD225,CALC_CONN_TEI0181_REV01!F:M,8,0),IF(IFERROR(IF(AD225=AH225,AI225,AH225),"---")="---","---",IF(COUNTIF(CALC_CONN_TEI0181_REV01!F:F,IFERROR(IF(AD225=AH225,AI225,AH225),"---"))&gt;0,"---",IFERROR(IF(AD225=AH225,AI225,AH225),"---")))),"---")</f>
        <v>---</v>
      </c>
      <c r="AK225" t="str">
        <f>IF(COUNTIF(CALC_CONN_TEI0181_REV01!F:F,IF(AH225&lt;&gt;"---",VLOOKUP(AD225,CALC_CONN_TEI0181_REV01!F:M,8,0),IF(IFERROR(IF(AD225=AH225,AI225,AH225),"---")="---","---",IF(COUNTIF(CALC_CONN_TEI0181_REV01!F:F,IFERROR(IF(AD225=AH225,AI225,AH225),"---"))&gt;0,"---",IFERROR(IF(AD225=AH225,AI225,AH225),"---")))))=0,IF(AH225&lt;&gt;"---",VLOOKUP(AD225,CALC_CONN_TEI0181_REV01!F:M,8,0),IF(IFERROR(IF(AD225=AH225,AI225,AH225),"---")="---","---",IF(COUNTIF(CALC_CONN_TEI0181_REV01!F:F,IFERROR(IF(AD225=AH225,AI225,AH225),"---"))&gt;0,"---",IFERROR(IF(AD225=AH225,AI225,AH225),"---")))),"---")</f>
        <v>---</v>
      </c>
    </row>
    <row r="226" spans="1:37" x14ac:dyDescent="0.25">
      <c r="A226" t="str">
        <f t="shared" si="27"/>
        <v>U1-Y10</v>
      </c>
      <c r="B226" t="str">
        <f t="shared" si="28"/>
        <v>NetU1_Y10</v>
      </c>
      <c r="C226" t="str">
        <f t="shared" si="29"/>
        <v>U1-NetU1_Y10</v>
      </c>
      <c r="D226" t="str">
        <f t="shared" si="30"/>
        <v>U1-Y10</v>
      </c>
      <c r="E226" t="s">
        <v>435</v>
      </c>
      <c r="F226" t="s">
        <v>680</v>
      </c>
      <c r="G226" t="s">
        <v>681</v>
      </c>
      <c r="AB226" t="str">
        <f>B2B!D223</f>
        <v>J3</v>
      </c>
      <c r="AC226" t="str">
        <f>B2B!E223</f>
        <v>21</v>
      </c>
      <c r="AD226" t="str">
        <f t="shared" si="31"/>
        <v>J3-21</v>
      </c>
      <c r="AE226" t="str">
        <f t="shared" si="32"/>
        <v>B1_P</v>
      </c>
      <c r="AF226" t="str">
        <f t="shared" si="33"/>
        <v>AC7</v>
      </c>
      <c r="AG226">
        <f t="shared" si="34"/>
        <v>25.316700000000001</v>
      </c>
      <c r="AH226" t="str">
        <f>IF(IFERROR(IF(IF(AF226="--",INDEX(D:D,MATCH(AE226,INDEX(B:B,MATCH(AE226,B:B,)+1):B10740,)+MATCH(AE226,B:B,)))=D226,VLOOKUP(AE226,B:D,3,0),IF(AF226="--",INDEX(D:D,MATCH(AE226,INDEX(B:B,MATCH(AE226,B:B,)+1):B10740,)+MATCH(AE226,B:B,)),"---")),"---")=AD226,"---",IFERROR(IF(IF(AF226="--",INDEX(D:D,MATCH(AE226,INDEX(B:B,MATCH(AE226,B:B,)+1):B10740,)+MATCH(AE226,B:B,)))=AD226,VLOOKUP(AE226,B:D,3,0),IF(AF226="--",INDEX(D:D,MATCH(AE226,INDEX(B:B,MATCH(AE226,B:B,)+1):B10740,)+MATCH(AE226,B:B,)),"---")),"---"))</f>
        <v>---</v>
      </c>
      <c r="AI226" t="str">
        <f t="shared" si="35"/>
        <v>--</v>
      </c>
      <c r="AJ226" t="str">
        <f>IF(COUNTIF(CALC_CONN_TEI0181_REV01!F:F,IF(AH226&lt;&gt;"---",VLOOKUP(AD226,CALC_CONN_TEI0181_REV01!F:M,8,0),IF(IFERROR(IF(AD226=AH226,AI226,AH226),"---")="---","---",IF(COUNTIF(CALC_CONN_TEI0181_REV01!F:F,IFERROR(IF(AD226=AH226,AI226,AH226),"---"))&gt;0,"---",IFERROR(IF(AD226=AH226,AI226,AH226),"---")))))=1,IF(AH226&lt;&gt;"---",VLOOKUP(AD226,CALC_CONN_TEI0181_REV01!F:M,8,0),IF(IFERROR(IF(AD226=AH226,AI226,AH226),"---")="---","---",IF(COUNTIF(CALC_CONN_TEI0181_REV01!F:F,IFERROR(IF(AD226=AH226,AI226,AH226),"---"))&gt;0,"---",IFERROR(IF(AD226=AH226,AI226,AH226),"---")))),"---")</f>
        <v>---</v>
      </c>
      <c r="AK226" t="str">
        <f>IF(COUNTIF(CALC_CONN_TEI0181_REV01!F:F,IF(AH226&lt;&gt;"---",VLOOKUP(AD226,CALC_CONN_TEI0181_REV01!F:M,8,0),IF(IFERROR(IF(AD226=AH226,AI226,AH226),"---")="---","---",IF(COUNTIF(CALC_CONN_TEI0181_REV01!F:F,IFERROR(IF(AD226=AH226,AI226,AH226),"---"))&gt;0,"---",IFERROR(IF(AD226=AH226,AI226,AH226),"---")))))=0,IF(AH226&lt;&gt;"---",VLOOKUP(AD226,CALC_CONN_TEI0181_REV01!F:M,8,0),IF(IFERROR(IF(AD226=AH226,AI226,AH226),"---")="---","---",IF(COUNTIF(CALC_CONN_TEI0181_REV01!F:F,IFERROR(IF(AD226=AH226,AI226,AH226),"---"))&gt;0,"---",IFERROR(IF(AD226=AH226,AI226,AH226),"---")))),"---")</f>
        <v>---</v>
      </c>
    </row>
    <row r="227" spans="1:37" x14ac:dyDescent="0.25">
      <c r="A227" t="str">
        <f t="shared" si="27"/>
        <v>U1-Y22</v>
      </c>
      <c r="B227" t="str">
        <f t="shared" si="28"/>
        <v>NetU1_Y22</v>
      </c>
      <c r="C227" t="str">
        <f t="shared" si="29"/>
        <v>U1-NetU1_Y22</v>
      </c>
      <c r="D227" t="str">
        <f t="shared" si="30"/>
        <v>U1-Y22</v>
      </c>
      <c r="E227" t="s">
        <v>435</v>
      </c>
      <c r="F227" t="s">
        <v>682</v>
      </c>
      <c r="G227" t="s">
        <v>683</v>
      </c>
      <c r="AB227" t="str">
        <f>B2B!D224</f>
        <v>J3</v>
      </c>
      <c r="AC227" t="str">
        <f>B2B!E224</f>
        <v>22</v>
      </c>
      <c r="AD227" t="str">
        <f t="shared" si="31"/>
        <v>J3-22</v>
      </c>
      <c r="AE227" t="str">
        <f t="shared" si="32"/>
        <v>A1_N</v>
      </c>
      <c r="AF227" t="str">
        <f t="shared" si="33"/>
        <v>T1</v>
      </c>
      <c r="AG227">
        <f t="shared" si="34"/>
        <v>12.6454</v>
      </c>
      <c r="AH227" t="str">
        <f>IF(IFERROR(IF(IF(AF227="--",INDEX(D:D,MATCH(AE227,INDEX(B:B,MATCH(AE227,B:B,)+1):B10741,)+MATCH(AE227,B:B,)))=D227,VLOOKUP(AE227,B:D,3,0),IF(AF227="--",INDEX(D:D,MATCH(AE227,INDEX(B:B,MATCH(AE227,B:B,)+1):B10741,)+MATCH(AE227,B:B,)),"---")),"---")=AD227,"---",IFERROR(IF(IF(AF227="--",INDEX(D:D,MATCH(AE227,INDEX(B:B,MATCH(AE227,B:B,)+1):B10741,)+MATCH(AE227,B:B,)))=AD227,VLOOKUP(AE227,B:D,3,0),IF(AF227="--",INDEX(D:D,MATCH(AE227,INDEX(B:B,MATCH(AE227,B:B,)+1):B10741,)+MATCH(AE227,B:B,)),"---")),"---"))</f>
        <v>---</v>
      </c>
      <c r="AI227" t="str">
        <f t="shared" si="35"/>
        <v>--</v>
      </c>
      <c r="AJ227" t="str">
        <f>IF(COUNTIF(CALC_CONN_TEI0181_REV01!F:F,IF(AH227&lt;&gt;"---",VLOOKUP(AD227,CALC_CONN_TEI0181_REV01!F:M,8,0),IF(IFERROR(IF(AD227=AH227,AI227,AH227),"---")="---","---",IF(COUNTIF(CALC_CONN_TEI0181_REV01!F:F,IFERROR(IF(AD227=AH227,AI227,AH227),"---"))&gt;0,"---",IFERROR(IF(AD227=AH227,AI227,AH227),"---")))))=1,IF(AH227&lt;&gt;"---",VLOOKUP(AD227,CALC_CONN_TEI0181_REV01!F:M,8,0),IF(IFERROR(IF(AD227=AH227,AI227,AH227),"---")="---","---",IF(COUNTIF(CALC_CONN_TEI0181_REV01!F:F,IFERROR(IF(AD227=AH227,AI227,AH227),"---"))&gt;0,"---",IFERROR(IF(AD227=AH227,AI227,AH227),"---")))),"---")</f>
        <v>---</v>
      </c>
      <c r="AK227" t="str">
        <f>IF(COUNTIF(CALC_CONN_TEI0181_REV01!F:F,IF(AH227&lt;&gt;"---",VLOOKUP(AD227,CALC_CONN_TEI0181_REV01!F:M,8,0),IF(IFERROR(IF(AD227=AH227,AI227,AH227),"---")="---","---",IF(COUNTIF(CALC_CONN_TEI0181_REV01!F:F,IFERROR(IF(AD227=AH227,AI227,AH227),"---"))&gt;0,"---",IFERROR(IF(AD227=AH227,AI227,AH227),"---")))))=0,IF(AH227&lt;&gt;"---",VLOOKUP(AD227,CALC_CONN_TEI0181_REV01!F:M,8,0),IF(IFERROR(IF(AD227=AH227,AI227,AH227),"---")="---","---",IF(COUNTIF(CALC_CONN_TEI0181_REV01!F:F,IFERROR(IF(AD227=AH227,AI227,AH227),"---"))&gt;0,"---",IFERROR(IF(AD227=AH227,AI227,AH227),"---")))),"---")</f>
        <v>---</v>
      </c>
    </row>
    <row r="228" spans="1:37" x14ac:dyDescent="0.25">
      <c r="A228" t="str">
        <f t="shared" si="27"/>
        <v>U1-Y24</v>
      </c>
      <c r="B228" t="str">
        <f t="shared" si="28"/>
        <v>NetU1_Y24</v>
      </c>
      <c r="C228" t="str">
        <f t="shared" si="29"/>
        <v>U1-NetU1_Y24</v>
      </c>
      <c r="D228" t="str">
        <f t="shared" si="30"/>
        <v>U1-Y24</v>
      </c>
      <c r="E228" t="s">
        <v>435</v>
      </c>
      <c r="F228" t="s">
        <v>684</v>
      </c>
      <c r="G228" t="s">
        <v>685</v>
      </c>
      <c r="AB228" t="str">
        <f>B2B!D225</f>
        <v>J3</v>
      </c>
      <c r="AC228" t="str">
        <f>B2B!E225</f>
        <v>23</v>
      </c>
      <c r="AD228" t="str">
        <f t="shared" si="31"/>
        <v>J3-23</v>
      </c>
      <c r="AE228" t="str">
        <f t="shared" si="32"/>
        <v>B1_N</v>
      </c>
      <c r="AF228" t="str">
        <f t="shared" si="33"/>
        <v>AD7</v>
      </c>
      <c r="AG228">
        <f t="shared" si="34"/>
        <v>25.3156</v>
      </c>
      <c r="AH228" t="str">
        <f>IF(IFERROR(IF(IF(AF228="--",INDEX(D:D,MATCH(AE228,INDEX(B:B,MATCH(AE228,B:B,)+1):B10742,)+MATCH(AE228,B:B,)))=D228,VLOOKUP(AE228,B:D,3,0),IF(AF228="--",INDEX(D:D,MATCH(AE228,INDEX(B:B,MATCH(AE228,B:B,)+1):B10742,)+MATCH(AE228,B:B,)),"---")),"---")=AD228,"---",IFERROR(IF(IF(AF228="--",INDEX(D:D,MATCH(AE228,INDEX(B:B,MATCH(AE228,B:B,)+1):B10742,)+MATCH(AE228,B:B,)))=AD228,VLOOKUP(AE228,B:D,3,0),IF(AF228="--",INDEX(D:D,MATCH(AE228,INDEX(B:B,MATCH(AE228,B:B,)+1):B10742,)+MATCH(AE228,B:B,)),"---")),"---"))</f>
        <v>---</v>
      </c>
      <c r="AI228" t="str">
        <f t="shared" si="35"/>
        <v>--</v>
      </c>
      <c r="AJ228" t="str">
        <f>IF(COUNTIF(CALC_CONN_TEI0181_REV01!F:F,IF(AH228&lt;&gt;"---",VLOOKUP(AD228,CALC_CONN_TEI0181_REV01!F:M,8,0),IF(IFERROR(IF(AD228=AH228,AI228,AH228),"---")="---","---",IF(COUNTIF(CALC_CONN_TEI0181_REV01!F:F,IFERROR(IF(AD228=AH228,AI228,AH228),"---"))&gt;0,"---",IFERROR(IF(AD228=AH228,AI228,AH228),"---")))))=1,IF(AH228&lt;&gt;"---",VLOOKUP(AD228,CALC_CONN_TEI0181_REV01!F:M,8,0),IF(IFERROR(IF(AD228=AH228,AI228,AH228),"---")="---","---",IF(COUNTIF(CALC_CONN_TEI0181_REV01!F:F,IFERROR(IF(AD228=AH228,AI228,AH228),"---"))&gt;0,"---",IFERROR(IF(AD228=AH228,AI228,AH228),"---")))),"---")</f>
        <v>---</v>
      </c>
      <c r="AK228" t="str">
        <f>IF(COUNTIF(CALC_CONN_TEI0181_REV01!F:F,IF(AH228&lt;&gt;"---",VLOOKUP(AD228,CALC_CONN_TEI0181_REV01!F:M,8,0),IF(IFERROR(IF(AD228=AH228,AI228,AH228),"---")="---","---",IF(COUNTIF(CALC_CONN_TEI0181_REV01!F:F,IFERROR(IF(AD228=AH228,AI228,AH228),"---"))&gt;0,"---",IFERROR(IF(AD228=AH228,AI228,AH228),"---")))))=0,IF(AH228&lt;&gt;"---",VLOOKUP(AD228,CALC_CONN_TEI0181_REV01!F:M,8,0),IF(IFERROR(IF(AD228=AH228,AI228,AH228),"---")="---","---",IF(COUNTIF(CALC_CONN_TEI0181_REV01!F:F,IFERROR(IF(AD228=AH228,AI228,AH228),"---"))&gt;0,"---",IFERROR(IF(AD228=AH228,AI228,AH228),"---")))),"---")</f>
        <v>---</v>
      </c>
    </row>
    <row r="229" spans="1:37" x14ac:dyDescent="0.25">
      <c r="A229" t="str">
        <f t="shared" si="27"/>
        <v>U1-Y25</v>
      </c>
      <c r="B229" t="str">
        <f t="shared" si="28"/>
        <v>NetU1_Y25</v>
      </c>
      <c r="C229" t="str">
        <f t="shared" si="29"/>
        <v>U1-NetU1_Y25</v>
      </c>
      <c r="D229" t="str">
        <f t="shared" si="30"/>
        <v>U1-Y25</v>
      </c>
      <c r="E229" t="s">
        <v>435</v>
      </c>
      <c r="F229" t="s">
        <v>686</v>
      </c>
      <c r="G229" t="s">
        <v>687</v>
      </c>
      <c r="AB229" t="str">
        <f>B2B!D226</f>
        <v>J3</v>
      </c>
      <c r="AC229" t="str">
        <f>B2B!E226</f>
        <v>24</v>
      </c>
      <c r="AD229" t="str">
        <f t="shared" si="31"/>
        <v>J3-24</v>
      </c>
      <c r="AE229" t="str">
        <f t="shared" si="32"/>
        <v>GND</v>
      </c>
      <c r="AF229" t="str">
        <f t="shared" si="33"/>
        <v>---</v>
      </c>
      <c r="AG229" t="str">
        <f t="shared" si="34"/>
        <v>---</v>
      </c>
      <c r="AH229" t="str">
        <f>IF(IFERROR(IF(IF(AF229="--",INDEX(D:D,MATCH(AE229,INDEX(B:B,MATCH(AE229,B:B,)+1):B10743,)+MATCH(AE229,B:B,)))=D229,VLOOKUP(AE229,B:D,3,0),IF(AF229="--",INDEX(D:D,MATCH(AE229,INDEX(B:B,MATCH(AE229,B:B,)+1):B10743,)+MATCH(AE229,B:B,)),"---")),"---")=AD229,"---",IFERROR(IF(IF(AF229="--",INDEX(D:D,MATCH(AE229,INDEX(B:B,MATCH(AE229,B:B,)+1):B10743,)+MATCH(AE229,B:B,)))=AD229,VLOOKUP(AE229,B:D,3,0),IF(AF229="--",INDEX(D:D,MATCH(AE229,INDEX(B:B,MATCH(AE229,B:B,)+1):B10743,)+MATCH(AE229,B:B,)),"---")),"---"))</f>
        <v>---</v>
      </c>
      <c r="AI229" t="str">
        <f t="shared" si="35"/>
        <v>--</v>
      </c>
      <c r="AJ229" t="str">
        <f>IF(COUNTIF(CALC_CONN_TEI0181_REV01!F:F,IF(AH229&lt;&gt;"---",VLOOKUP(AD229,CALC_CONN_TEI0181_REV01!F:M,8,0),IF(IFERROR(IF(AD229=AH229,AI229,AH229),"---")="---","---",IF(COUNTIF(CALC_CONN_TEI0181_REV01!F:F,IFERROR(IF(AD229=AH229,AI229,AH229),"---"))&gt;0,"---",IFERROR(IF(AD229=AH229,AI229,AH229),"---")))))=1,IF(AH229&lt;&gt;"---",VLOOKUP(AD229,CALC_CONN_TEI0181_REV01!F:M,8,0),IF(IFERROR(IF(AD229=AH229,AI229,AH229),"---")="---","---",IF(COUNTIF(CALC_CONN_TEI0181_REV01!F:F,IFERROR(IF(AD229=AH229,AI229,AH229),"---"))&gt;0,"---",IFERROR(IF(AD229=AH229,AI229,AH229),"---")))),"---")</f>
        <v>---</v>
      </c>
      <c r="AK229" t="str">
        <f>IF(COUNTIF(CALC_CONN_TEI0181_REV01!F:F,IF(AH229&lt;&gt;"---",VLOOKUP(AD229,CALC_CONN_TEI0181_REV01!F:M,8,0),IF(IFERROR(IF(AD229=AH229,AI229,AH229),"---")="---","---",IF(COUNTIF(CALC_CONN_TEI0181_REV01!F:F,IFERROR(IF(AD229=AH229,AI229,AH229),"---"))&gt;0,"---",IFERROR(IF(AD229=AH229,AI229,AH229),"---")))))=0,IF(AH229&lt;&gt;"---",VLOOKUP(AD229,CALC_CONN_TEI0181_REV01!F:M,8,0),IF(IFERROR(IF(AD229=AH229,AI229,AH229),"---")="---","---",IF(COUNTIF(CALC_CONN_TEI0181_REV01!F:F,IFERROR(IF(AD229=AH229,AI229,AH229),"---"))&gt;0,"---",IFERROR(IF(AD229=AH229,AI229,AH229),"---")))),"---")</f>
        <v>---</v>
      </c>
    </row>
    <row r="230" spans="1:37" x14ac:dyDescent="0.25">
      <c r="A230" t="str">
        <f t="shared" si="27"/>
        <v>U1-Y27</v>
      </c>
      <c r="B230" t="str">
        <f t="shared" si="28"/>
        <v>NetU1_Y27</v>
      </c>
      <c r="C230" t="str">
        <f t="shared" si="29"/>
        <v>U1-NetU1_Y27</v>
      </c>
      <c r="D230" t="str">
        <f t="shared" si="30"/>
        <v>U1-Y27</v>
      </c>
      <c r="E230" t="s">
        <v>435</v>
      </c>
      <c r="F230" t="s">
        <v>688</v>
      </c>
      <c r="G230" t="s">
        <v>689</v>
      </c>
      <c r="AB230" t="str">
        <f>B2B!D227</f>
        <v>J3</v>
      </c>
      <c r="AC230" t="str">
        <f>B2B!E227</f>
        <v>25</v>
      </c>
      <c r="AD230" t="str">
        <f t="shared" si="31"/>
        <v>J3-25</v>
      </c>
      <c r="AE230" t="str">
        <f t="shared" si="32"/>
        <v>GND</v>
      </c>
      <c r="AF230" t="str">
        <f t="shared" si="33"/>
        <v>---</v>
      </c>
      <c r="AG230" t="str">
        <f t="shared" si="34"/>
        <v>---</v>
      </c>
      <c r="AH230" t="str">
        <f>IF(IFERROR(IF(IF(AF230="--",INDEX(D:D,MATCH(AE230,INDEX(B:B,MATCH(AE230,B:B,)+1):B10744,)+MATCH(AE230,B:B,)))=D230,VLOOKUP(AE230,B:D,3,0),IF(AF230="--",INDEX(D:D,MATCH(AE230,INDEX(B:B,MATCH(AE230,B:B,)+1):B10744,)+MATCH(AE230,B:B,)),"---")),"---")=AD230,"---",IFERROR(IF(IF(AF230="--",INDEX(D:D,MATCH(AE230,INDEX(B:B,MATCH(AE230,B:B,)+1):B10744,)+MATCH(AE230,B:B,)))=AD230,VLOOKUP(AE230,B:D,3,0),IF(AF230="--",INDEX(D:D,MATCH(AE230,INDEX(B:B,MATCH(AE230,B:B,)+1):B10744,)+MATCH(AE230,B:B,)),"---")),"---"))</f>
        <v>---</v>
      </c>
      <c r="AI230" t="str">
        <f t="shared" si="35"/>
        <v>--</v>
      </c>
      <c r="AJ230" t="str">
        <f>IF(COUNTIF(CALC_CONN_TEI0181_REV01!F:F,IF(AH230&lt;&gt;"---",VLOOKUP(AD230,CALC_CONN_TEI0181_REV01!F:M,8,0),IF(IFERROR(IF(AD230=AH230,AI230,AH230),"---")="---","---",IF(COUNTIF(CALC_CONN_TEI0181_REV01!F:F,IFERROR(IF(AD230=AH230,AI230,AH230),"---"))&gt;0,"---",IFERROR(IF(AD230=AH230,AI230,AH230),"---")))))=1,IF(AH230&lt;&gt;"---",VLOOKUP(AD230,CALC_CONN_TEI0181_REV01!F:M,8,0),IF(IFERROR(IF(AD230=AH230,AI230,AH230),"---")="---","---",IF(COUNTIF(CALC_CONN_TEI0181_REV01!F:F,IFERROR(IF(AD230=AH230,AI230,AH230),"---"))&gt;0,"---",IFERROR(IF(AD230=AH230,AI230,AH230),"---")))),"---")</f>
        <v>---</v>
      </c>
      <c r="AK230" t="str">
        <f>IF(COUNTIF(CALC_CONN_TEI0181_REV01!F:F,IF(AH230&lt;&gt;"---",VLOOKUP(AD230,CALC_CONN_TEI0181_REV01!F:M,8,0),IF(IFERROR(IF(AD230=AH230,AI230,AH230),"---")="---","---",IF(COUNTIF(CALC_CONN_TEI0181_REV01!F:F,IFERROR(IF(AD230=AH230,AI230,AH230),"---"))&gt;0,"---",IFERROR(IF(AD230=AH230,AI230,AH230),"---")))))=0,IF(AH230&lt;&gt;"---",VLOOKUP(AD230,CALC_CONN_TEI0181_REV01!F:M,8,0),IF(IFERROR(IF(AD230=AH230,AI230,AH230),"---")="---","---",IF(COUNTIF(CALC_CONN_TEI0181_REV01!F:F,IFERROR(IF(AD230=AH230,AI230,AH230),"---"))&gt;0,"---",IFERROR(IF(AD230=AH230,AI230,AH230),"---")))),"---")</f>
        <v>---</v>
      </c>
    </row>
    <row r="231" spans="1:37" x14ac:dyDescent="0.25">
      <c r="A231" t="str">
        <f t="shared" si="27"/>
        <v>U1-Y29</v>
      </c>
      <c r="B231" t="str">
        <f t="shared" si="28"/>
        <v>NetU1_Y29</v>
      </c>
      <c r="C231" t="str">
        <f t="shared" si="29"/>
        <v>U1-NetU1_Y29</v>
      </c>
      <c r="D231" t="str">
        <f t="shared" si="30"/>
        <v>U1-Y29</v>
      </c>
      <c r="E231" t="s">
        <v>435</v>
      </c>
      <c r="F231" t="s">
        <v>690</v>
      </c>
      <c r="G231" t="s">
        <v>691</v>
      </c>
      <c r="AB231" t="str">
        <f>B2B!D228</f>
        <v>J3</v>
      </c>
      <c r="AC231" t="str">
        <f>B2B!E228</f>
        <v>26</v>
      </c>
      <c r="AD231" t="str">
        <f t="shared" si="31"/>
        <v>J3-26</v>
      </c>
      <c r="AE231" t="str">
        <f t="shared" si="32"/>
        <v>A2_P</v>
      </c>
      <c r="AF231" t="str">
        <f t="shared" si="33"/>
        <v>T2</v>
      </c>
      <c r="AG231">
        <f t="shared" si="34"/>
        <v>13.1683</v>
      </c>
      <c r="AH231" t="str">
        <f>IF(IFERROR(IF(IF(AF231="--",INDEX(D:D,MATCH(AE231,INDEX(B:B,MATCH(AE231,B:B,)+1):B10745,)+MATCH(AE231,B:B,)))=D231,VLOOKUP(AE231,B:D,3,0),IF(AF231="--",INDEX(D:D,MATCH(AE231,INDEX(B:B,MATCH(AE231,B:B,)+1):B10745,)+MATCH(AE231,B:B,)),"---")),"---")=AD231,"---",IFERROR(IF(IF(AF231="--",INDEX(D:D,MATCH(AE231,INDEX(B:B,MATCH(AE231,B:B,)+1):B10745,)+MATCH(AE231,B:B,)))=AD231,VLOOKUP(AE231,B:D,3,0),IF(AF231="--",INDEX(D:D,MATCH(AE231,INDEX(B:B,MATCH(AE231,B:B,)+1):B10745,)+MATCH(AE231,B:B,)),"---")),"---"))</f>
        <v>---</v>
      </c>
      <c r="AI231" t="str">
        <f t="shared" si="35"/>
        <v>--</v>
      </c>
      <c r="AJ231" t="str">
        <f>IF(COUNTIF(CALC_CONN_TEI0181_REV01!F:F,IF(AH231&lt;&gt;"---",VLOOKUP(AD231,CALC_CONN_TEI0181_REV01!F:M,8,0),IF(IFERROR(IF(AD231=AH231,AI231,AH231),"---")="---","---",IF(COUNTIF(CALC_CONN_TEI0181_REV01!F:F,IFERROR(IF(AD231=AH231,AI231,AH231),"---"))&gt;0,"---",IFERROR(IF(AD231=AH231,AI231,AH231),"---")))))=1,IF(AH231&lt;&gt;"---",VLOOKUP(AD231,CALC_CONN_TEI0181_REV01!F:M,8,0),IF(IFERROR(IF(AD231=AH231,AI231,AH231),"---")="---","---",IF(COUNTIF(CALC_CONN_TEI0181_REV01!F:F,IFERROR(IF(AD231=AH231,AI231,AH231),"---"))&gt;0,"---",IFERROR(IF(AD231=AH231,AI231,AH231),"---")))),"---")</f>
        <v>---</v>
      </c>
      <c r="AK231" t="str">
        <f>IF(COUNTIF(CALC_CONN_TEI0181_REV01!F:F,IF(AH231&lt;&gt;"---",VLOOKUP(AD231,CALC_CONN_TEI0181_REV01!F:M,8,0),IF(IFERROR(IF(AD231=AH231,AI231,AH231),"---")="---","---",IF(COUNTIF(CALC_CONN_TEI0181_REV01!F:F,IFERROR(IF(AD231=AH231,AI231,AH231),"---"))&gt;0,"---",IFERROR(IF(AD231=AH231,AI231,AH231),"---")))))=0,IF(AH231&lt;&gt;"---",VLOOKUP(AD231,CALC_CONN_TEI0181_REV01!F:M,8,0),IF(IFERROR(IF(AD231=AH231,AI231,AH231),"---")="---","---",IF(COUNTIF(CALC_CONN_TEI0181_REV01!F:F,IFERROR(IF(AD231=AH231,AI231,AH231),"---"))&gt;0,"---",IFERROR(IF(AD231=AH231,AI231,AH231),"---")))),"---")</f>
        <v>---</v>
      </c>
    </row>
    <row r="232" spans="1:37" x14ac:dyDescent="0.25">
      <c r="A232" t="str">
        <f t="shared" si="27"/>
        <v>U1-Y30</v>
      </c>
      <c r="B232" t="str">
        <f t="shared" si="28"/>
        <v>NetU1_Y30</v>
      </c>
      <c r="C232" t="str">
        <f t="shared" si="29"/>
        <v>U1-NetU1_Y30</v>
      </c>
      <c r="D232" t="str">
        <f t="shared" si="30"/>
        <v>U1-Y30</v>
      </c>
      <c r="E232" t="s">
        <v>435</v>
      </c>
      <c r="F232" t="s">
        <v>692</v>
      </c>
      <c r="G232" t="s">
        <v>693</v>
      </c>
      <c r="AB232" t="str">
        <f>B2B!D229</f>
        <v>J3</v>
      </c>
      <c r="AC232" t="str">
        <f>B2B!E229</f>
        <v>27</v>
      </c>
      <c r="AD232" t="str">
        <f t="shared" si="31"/>
        <v>J3-27</v>
      </c>
      <c r="AE232" t="str">
        <f t="shared" si="32"/>
        <v>B2_P</v>
      </c>
      <c r="AF232" t="str">
        <f t="shared" si="33"/>
        <v>AC6</v>
      </c>
      <c r="AG232">
        <f t="shared" si="34"/>
        <v>29.425899999999999</v>
      </c>
      <c r="AH232" t="str">
        <f>IF(IFERROR(IF(IF(AF232="--",INDEX(D:D,MATCH(AE232,INDEX(B:B,MATCH(AE232,B:B,)+1):B10746,)+MATCH(AE232,B:B,)))=D232,VLOOKUP(AE232,B:D,3,0),IF(AF232="--",INDEX(D:D,MATCH(AE232,INDEX(B:B,MATCH(AE232,B:B,)+1):B10746,)+MATCH(AE232,B:B,)),"---")),"---")=AD232,"---",IFERROR(IF(IF(AF232="--",INDEX(D:D,MATCH(AE232,INDEX(B:B,MATCH(AE232,B:B,)+1):B10746,)+MATCH(AE232,B:B,)))=AD232,VLOOKUP(AE232,B:D,3,0),IF(AF232="--",INDEX(D:D,MATCH(AE232,INDEX(B:B,MATCH(AE232,B:B,)+1):B10746,)+MATCH(AE232,B:B,)),"---")),"---"))</f>
        <v>---</v>
      </c>
      <c r="AI232" t="str">
        <f t="shared" si="35"/>
        <v>--</v>
      </c>
      <c r="AJ232" t="str">
        <f>IF(COUNTIF(CALC_CONN_TEI0181_REV01!F:F,IF(AH232&lt;&gt;"---",VLOOKUP(AD232,CALC_CONN_TEI0181_REV01!F:M,8,0),IF(IFERROR(IF(AD232=AH232,AI232,AH232),"---")="---","---",IF(COUNTIF(CALC_CONN_TEI0181_REV01!F:F,IFERROR(IF(AD232=AH232,AI232,AH232),"---"))&gt;0,"---",IFERROR(IF(AD232=AH232,AI232,AH232),"---")))))=1,IF(AH232&lt;&gt;"---",VLOOKUP(AD232,CALC_CONN_TEI0181_REV01!F:M,8,0),IF(IFERROR(IF(AD232=AH232,AI232,AH232),"---")="---","---",IF(COUNTIF(CALC_CONN_TEI0181_REV01!F:F,IFERROR(IF(AD232=AH232,AI232,AH232),"---"))&gt;0,"---",IFERROR(IF(AD232=AH232,AI232,AH232),"---")))),"---")</f>
        <v>---</v>
      </c>
      <c r="AK232" t="str">
        <f>IF(COUNTIF(CALC_CONN_TEI0181_REV01!F:F,IF(AH232&lt;&gt;"---",VLOOKUP(AD232,CALC_CONN_TEI0181_REV01!F:M,8,0),IF(IFERROR(IF(AD232=AH232,AI232,AH232),"---")="---","---",IF(COUNTIF(CALC_CONN_TEI0181_REV01!F:F,IFERROR(IF(AD232=AH232,AI232,AH232),"---"))&gt;0,"---",IFERROR(IF(AD232=AH232,AI232,AH232),"---")))))=0,IF(AH232&lt;&gt;"---",VLOOKUP(AD232,CALC_CONN_TEI0181_REV01!F:M,8,0),IF(IFERROR(IF(AD232=AH232,AI232,AH232),"---")="---","---",IF(COUNTIF(CALC_CONN_TEI0181_REV01!F:F,IFERROR(IF(AD232=AH232,AI232,AH232),"---"))&gt;0,"---",IFERROR(IF(AD232=AH232,AI232,AH232),"---")))),"---")</f>
        <v>---</v>
      </c>
    </row>
    <row r="233" spans="1:37" x14ac:dyDescent="0.25">
      <c r="A233" t="str">
        <f t="shared" si="27"/>
        <v>U1-AA8</v>
      </c>
      <c r="B233" t="str">
        <f t="shared" si="28"/>
        <v>1.8V</v>
      </c>
      <c r="C233" t="str">
        <f t="shared" si="29"/>
        <v>U1-1.8V</v>
      </c>
      <c r="D233" t="str">
        <f t="shared" si="30"/>
        <v>U1-AA8</v>
      </c>
      <c r="E233" t="s">
        <v>435</v>
      </c>
      <c r="F233" t="s">
        <v>694</v>
      </c>
      <c r="G233" t="s">
        <v>288</v>
      </c>
      <c r="AB233" t="str">
        <f>B2B!D230</f>
        <v>J3</v>
      </c>
      <c r="AC233" t="str">
        <f>B2B!E230</f>
        <v>28</v>
      </c>
      <c r="AD233" t="str">
        <f t="shared" si="31"/>
        <v>J3-28</v>
      </c>
      <c r="AE233" t="str">
        <f t="shared" si="32"/>
        <v>A2_N</v>
      </c>
      <c r="AF233" t="str">
        <f t="shared" si="33"/>
        <v>U1</v>
      </c>
      <c r="AG233">
        <f t="shared" si="34"/>
        <v>13.0565</v>
      </c>
      <c r="AH233" t="str">
        <f>IF(IFERROR(IF(IF(AF233="--",INDEX(D:D,MATCH(AE233,INDEX(B:B,MATCH(AE233,B:B,)+1):B10747,)+MATCH(AE233,B:B,)))=D233,VLOOKUP(AE233,B:D,3,0),IF(AF233="--",INDEX(D:D,MATCH(AE233,INDEX(B:B,MATCH(AE233,B:B,)+1):B10747,)+MATCH(AE233,B:B,)),"---")),"---")=AD233,"---",IFERROR(IF(IF(AF233="--",INDEX(D:D,MATCH(AE233,INDEX(B:B,MATCH(AE233,B:B,)+1):B10747,)+MATCH(AE233,B:B,)))=AD233,VLOOKUP(AE233,B:D,3,0),IF(AF233="--",INDEX(D:D,MATCH(AE233,INDEX(B:B,MATCH(AE233,B:B,)+1):B10747,)+MATCH(AE233,B:B,)),"---")),"---"))</f>
        <v>---</v>
      </c>
      <c r="AI233" t="str">
        <f t="shared" si="35"/>
        <v>--</v>
      </c>
      <c r="AJ233" t="str">
        <f>IF(COUNTIF(CALC_CONN_TEI0181_REV01!F:F,IF(AH233&lt;&gt;"---",VLOOKUP(AD233,CALC_CONN_TEI0181_REV01!F:M,8,0),IF(IFERROR(IF(AD233=AH233,AI233,AH233),"---")="---","---",IF(COUNTIF(CALC_CONN_TEI0181_REV01!F:F,IFERROR(IF(AD233=AH233,AI233,AH233),"---"))&gt;0,"---",IFERROR(IF(AD233=AH233,AI233,AH233),"---")))))=1,IF(AH233&lt;&gt;"---",VLOOKUP(AD233,CALC_CONN_TEI0181_REV01!F:M,8,0),IF(IFERROR(IF(AD233=AH233,AI233,AH233),"---")="---","---",IF(COUNTIF(CALC_CONN_TEI0181_REV01!F:F,IFERROR(IF(AD233=AH233,AI233,AH233),"---"))&gt;0,"---",IFERROR(IF(AD233=AH233,AI233,AH233),"---")))),"---")</f>
        <v>---</v>
      </c>
      <c r="AK233" t="str">
        <f>IF(COUNTIF(CALC_CONN_TEI0181_REV01!F:F,IF(AH233&lt;&gt;"---",VLOOKUP(AD233,CALC_CONN_TEI0181_REV01!F:M,8,0),IF(IFERROR(IF(AD233=AH233,AI233,AH233),"---")="---","---",IF(COUNTIF(CALC_CONN_TEI0181_REV01!F:F,IFERROR(IF(AD233=AH233,AI233,AH233),"---"))&gt;0,"---",IFERROR(IF(AD233=AH233,AI233,AH233),"---")))))=0,IF(AH233&lt;&gt;"---",VLOOKUP(AD233,CALC_CONN_TEI0181_REV01!F:M,8,0),IF(IFERROR(IF(AD233=AH233,AI233,AH233),"---")="---","---",IF(COUNTIF(CALC_CONN_TEI0181_REV01!F:F,IFERROR(IF(AD233=AH233,AI233,AH233),"---"))&gt;0,"---",IFERROR(IF(AD233=AH233,AI233,AH233),"---")))),"---")</f>
        <v>---</v>
      </c>
    </row>
    <row r="234" spans="1:37" x14ac:dyDescent="0.25">
      <c r="A234" t="str">
        <f t="shared" si="27"/>
        <v>U1-AA10</v>
      </c>
      <c r="B234" t="str">
        <f t="shared" si="28"/>
        <v>FPGA_VCC</v>
      </c>
      <c r="C234" t="str">
        <f t="shared" si="29"/>
        <v>U1-FPGA_VCC</v>
      </c>
      <c r="D234" t="str">
        <f t="shared" si="30"/>
        <v>U1-AA10</v>
      </c>
      <c r="E234" t="s">
        <v>435</v>
      </c>
      <c r="F234" t="s">
        <v>695</v>
      </c>
      <c r="G234" t="s">
        <v>385</v>
      </c>
      <c r="AB234" t="str">
        <f>B2B!D231</f>
        <v>J3</v>
      </c>
      <c r="AC234" t="str">
        <f>B2B!E231</f>
        <v>29</v>
      </c>
      <c r="AD234" t="str">
        <f t="shared" si="31"/>
        <v>J3-29</v>
      </c>
      <c r="AE234" t="str">
        <f t="shared" si="32"/>
        <v>B2_N</v>
      </c>
      <c r="AF234" t="str">
        <f t="shared" si="33"/>
        <v>AC5</v>
      </c>
      <c r="AG234">
        <f t="shared" si="34"/>
        <v>29.510999999999999</v>
      </c>
      <c r="AH234" t="str">
        <f>IF(IFERROR(IF(IF(AF234="--",INDEX(D:D,MATCH(AE234,INDEX(B:B,MATCH(AE234,B:B,)+1):B10748,)+MATCH(AE234,B:B,)))=D234,VLOOKUP(AE234,B:D,3,0),IF(AF234="--",INDEX(D:D,MATCH(AE234,INDEX(B:B,MATCH(AE234,B:B,)+1):B10748,)+MATCH(AE234,B:B,)),"---")),"---")=AD234,"---",IFERROR(IF(IF(AF234="--",INDEX(D:D,MATCH(AE234,INDEX(B:B,MATCH(AE234,B:B,)+1):B10748,)+MATCH(AE234,B:B,)))=AD234,VLOOKUP(AE234,B:D,3,0),IF(AF234="--",INDEX(D:D,MATCH(AE234,INDEX(B:B,MATCH(AE234,B:B,)+1):B10748,)+MATCH(AE234,B:B,)),"---")),"---"))</f>
        <v>---</v>
      </c>
      <c r="AI234" t="str">
        <f t="shared" si="35"/>
        <v>--</v>
      </c>
      <c r="AJ234" t="str">
        <f>IF(COUNTIF(CALC_CONN_TEI0181_REV01!F:F,IF(AH234&lt;&gt;"---",VLOOKUP(AD234,CALC_CONN_TEI0181_REV01!F:M,8,0),IF(IFERROR(IF(AD234=AH234,AI234,AH234),"---")="---","---",IF(COUNTIF(CALC_CONN_TEI0181_REV01!F:F,IFERROR(IF(AD234=AH234,AI234,AH234),"---"))&gt;0,"---",IFERROR(IF(AD234=AH234,AI234,AH234),"---")))))=1,IF(AH234&lt;&gt;"---",VLOOKUP(AD234,CALC_CONN_TEI0181_REV01!F:M,8,0),IF(IFERROR(IF(AD234=AH234,AI234,AH234),"---")="---","---",IF(COUNTIF(CALC_CONN_TEI0181_REV01!F:F,IFERROR(IF(AD234=AH234,AI234,AH234),"---"))&gt;0,"---",IFERROR(IF(AD234=AH234,AI234,AH234),"---")))),"---")</f>
        <v>---</v>
      </c>
      <c r="AK234" t="str">
        <f>IF(COUNTIF(CALC_CONN_TEI0181_REV01!F:F,IF(AH234&lt;&gt;"---",VLOOKUP(AD234,CALC_CONN_TEI0181_REV01!F:M,8,0),IF(IFERROR(IF(AD234=AH234,AI234,AH234),"---")="---","---",IF(COUNTIF(CALC_CONN_TEI0181_REV01!F:F,IFERROR(IF(AD234=AH234,AI234,AH234),"---"))&gt;0,"---",IFERROR(IF(AD234=AH234,AI234,AH234),"---")))))=0,IF(AH234&lt;&gt;"---",VLOOKUP(AD234,CALC_CONN_TEI0181_REV01!F:M,8,0),IF(IFERROR(IF(AD234=AH234,AI234,AH234),"---")="---","---",IF(COUNTIF(CALC_CONN_TEI0181_REV01!F:F,IFERROR(IF(AD234=AH234,AI234,AH234),"---"))&gt;0,"---",IFERROR(IF(AD234=AH234,AI234,AH234),"---")))),"---")</f>
        <v>---</v>
      </c>
    </row>
    <row r="235" spans="1:37" x14ac:dyDescent="0.25">
      <c r="A235" t="str">
        <f t="shared" si="27"/>
        <v>U1-AA12</v>
      </c>
      <c r="B235" t="str">
        <f t="shared" si="28"/>
        <v>FPGA_VCC</v>
      </c>
      <c r="C235" t="str">
        <f t="shared" si="29"/>
        <v>U1-FPGA_VCC</v>
      </c>
      <c r="D235" t="str">
        <f t="shared" si="30"/>
        <v>U1-AA12</v>
      </c>
      <c r="E235" t="s">
        <v>435</v>
      </c>
      <c r="F235" t="s">
        <v>696</v>
      </c>
      <c r="G235" t="s">
        <v>385</v>
      </c>
      <c r="AB235" t="str">
        <f>B2B!D232</f>
        <v>J3</v>
      </c>
      <c r="AC235" t="str">
        <f>B2B!E232</f>
        <v>30</v>
      </c>
      <c r="AD235" t="str">
        <f t="shared" si="31"/>
        <v>J3-30</v>
      </c>
      <c r="AE235" t="str">
        <f t="shared" si="32"/>
        <v>GND</v>
      </c>
      <c r="AF235" t="str">
        <f t="shared" si="33"/>
        <v>---</v>
      </c>
      <c r="AG235" t="str">
        <f t="shared" si="34"/>
        <v>---</v>
      </c>
      <c r="AH235" t="str">
        <f>IF(IFERROR(IF(IF(AF235="--",INDEX(D:D,MATCH(AE235,INDEX(B:B,MATCH(AE235,B:B,)+1):B10749,)+MATCH(AE235,B:B,)))=D235,VLOOKUP(AE235,B:D,3,0),IF(AF235="--",INDEX(D:D,MATCH(AE235,INDEX(B:B,MATCH(AE235,B:B,)+1):B10749,)+MATCH(AE235,B:B,)),"---")),"---")=AD235,"---",IFERROR(IF(IF(AF235="--",INDEX(D:D,MATCH(AE235,INDEX(B:B,MATCH(AE235,B:B,)+1):B10749,)+MATCH(AE235,B:B,)))=AD235,VLOOKUP(AE235,B:D,3,0),IF(AF235="--",INDEX(D:D,MATCH(AE235,INDEX(B:B,MATCH(AE235,B:B,)+1):B10749,)+MATCH(AE235,B:B,)),"---")),"---"))</f>
        <v>---</v>
      </c>
      <c r="AI235" t="str">
        <f t="shared" si="35"/>
        <v>--</v>
      </c>
      <c r="AJ235" t="str">
        <f>IF(COUNTIF(CALC_CONN_TEI0181_REV01!F:F,IF(AH235&lt;&gt;"---",VLOOKUP(AD235,CALC_CONN_TEI0181_REV01!F:M,8,0),IF(IFERROR(IF(AD235=AH235,AI235,AH235),"---")="---","---",IF(COUNTIF(CALC_CONN_TEI0181_REV01!F:F,IFERROR(IF(AD235=AH235,AI235,AH235),"---"))&gt;0,"---",IFERROR(IF(AD235=AH235,AI235,AH235),"---")))))=1,IF(AH235&lt;&gt;"---",VLOOKUP(AD235,CALC_CONN_TEI0181_REV01!F:M,8,0),IF(IFERROR(IF(AD235=AH235,AI235,AH235),"---")="---","---",IF(COUNTIF(CALC_CONN_TEI0181_REV01!F:F,IFERROR(IF(AD235=AH235,AI235,AH235),"---"))&gt;0,"---",IFERROR(IF(AD235=AH235,AI235,AH235),"---")))),"---")</f>
        <v>---</v>
      </c>
      <c r="AK235" t="str">
        <f>IF(COUNTIF(CALC_CONN_TEI0181_REV01!F:F,IF(AH235&lt;&gt;"---",VLOOKUP(AD235,CALC_CONN_TEI0181_REV01!F:M,8,0),IF(IFERROR(IF(AD235=AH235,AI235,AH235),"---")="---","---",IF(COUNTIF(CALC_CONN_TEI0181_REV01!F:F,IFERROR(IF(AD235=AH235,AI235,AH235),"---"))&gt;0,"---",IFERROR(IF(AD235=AH235,AI235,AH235),"---")))))=0,IF(AH235&lt;&gt;"---",VLOOKUP(AD235,CALC_CONN_TEI0181_REV01!F:M,8,0),IF(IFERROR(IF(AD235=AH235,AI235,AH235),"---")="---","---",IF(COUNTIF(CALC_CONN_TEI0181_REV01!F:F,IFERROR(IF(AD235=AH235,AI235,AH235),"---"))&gt;0,"---",IFERROR(IF(AD235=AH235,AI235,AH235),"---")))),"---")</f>
        <v>---</v>
      </c>
    </row>
    <row r="236" spans="1:37" x14ac:dyDescent="0.25">
      <c r="A236" t="str">
        <f t="shared" si="27"/>
        <v>U1-AA14</v>
      </c>
      <c r="B236" t="str">
        <f t="shared" si="28"/>
        <v>FPGA_VCC</v>
      </c>
      <c r="C236" t="str">
        <f t="shared" si="29"/>
        <v>U1-FPGA_VCC</v>
      </c>
      <c r="D236" t="str">
        <f t="shared" si="30"/>
        <v>U1-AA14</v>
      </c>
      <c r="E236" t="s">
        <v>435</v>
      </c>
      <c r="F236" t="s">
        <v>697</v>
      </c>
      <c r="G236" t="s">
        <v>385</v>
      </c>
      <c r="AB236" t="str">
        <f>B2B!D233</f>
        <v>J3</v>
      </c>
      <c r="AC236" t="str">
        <f>B2B!E233</f>
        <v>31</v>
      </c>
      <c r="AD236" t="str">
        <f t="shared" si="31"/>
        <v>J3-31</v>
      </c>
      <c r="AE236" t="str">
        <f t="shared" si="32"/>
        <v>GND</v>
      </c>
      <c r="AF236" t="str">
        <f t="shared" si="33"/>
        <v>---</v>
      </c>
      <c r="AG236" t="str">
        <f t="shared" si="34"/>
        <v>---</v>
      </c>
      <c r="AH236" t="str">
        <f>IF(IFERROR(IF(IF(AF236="--",INDEX(D:D,MATCH(AE236,INDEX(B:B,MATCH(AE236,B:B,)+1):B10750,)+MATCH(AE236,B:B,)))=D236,VLOOKUP(AE236,B:D,3,0),IF(AF236="--",INDEX(D:D,MATCH(AE236,INDEX(B:B,MATCH(AE236,B:B,)+1):B10750,)+MATCH(AE236,B:B,)),"---")),"---")=AD236,"---",IFERROR(IF(IF(AF236="--",INDEX(D:D,MATCH(AE236,INDEX(B:B,MATCH(AE236,B:B,)+1):B10750,)+MATCH(AE236,B:B,)))=AD236,VLOOKUP(AE236,B:D,3,0),IF(AF236="--",INDEX(D:D,MATCH(AE236,INDEX(B:B,MATCH(AE236,B:B,)+1):B10750,)+MATCH(AE236,B:B,)),"---")),"---"))</f>
        <v>---</v>
      </c>
      <c r="AI236" t="str">
        <f t="shared" si="35"/>
        <v>--</v>
      </c>
      <c r="AJ236" t="str">
        <f>IF(COUNTIF(CALC_CONN_TEI0181_REV01!F:F,IF(AH236&lt;&gt;"---",VLOOKUP(AD236,CALC_CONN_TEI0181_REV01!F:M,8,0),IF(IFERROR(IF(AD236=AH236,AI236,AH236),"---")="---","---",IF(COUNTIF(CALC_CONN_TEI0181_REV01!F:F,IFERROR(IF(AD236=AH236,AI236,AH236),"---"))&gt;0,"---",IFERROR(IF(AD236=AH236,AI236,AH236),"---")))))=1,IF(AH236&lt;&gt;"---",VLOOKUP(AD236,CALC_CONN_TEI0181_REV01!F:M,8,0),IF(IFERROR(IF(AD236=AH236,AI236,AH236),"---")="---","---",IF(COUNTIF(CALC_CONN_TEI0181_REV01!F:F,IFERROR(IF(AD236=AH236,AI236,AH236),"---"))&gt;0,"---",IFERROR(IF(AD236=AH236,AI236,AH236),"---")))),"---")</f>
        <v>---</v>
      </c>
      <c r="AK236" t="str">
        <f>IF(COUNTIF(CALC_CONN_TEI0181_REV01!F:F,IF(AH236&lt;&gt;"---",VLOOKUP(AD236,CALC_CONN_TEI0181_REV01!F:M,8,0),IF(IFERROR(IF(AD236=AH236,AI236,AH236),"---")="---","---",IF(COUNTIF(CALC_CONN_TEI0181_REV01!F:F,IFERROR(IF(AD236=AH236,AI236,AH236),"---"))&gt;0,"---",IFERROR(IF(AD236=AH236,AI236,AH236),"---")))))=0,IF(AH236&lt;&gt;"---",VLOOKUP(AD236,CALC_CONN_TEI0181_REV01!F:M,8,0),IF(IFERROR(IF(AD236=AH236,AI236,AH236),"---")="---","---",IF(COUNTIF(CALC_CONN_TEI0181_REV01!F:F,IFERROR(IF(AD236=AH236,AI236,AH236),"---"))&gt;0,"---",IFERROR(IF(AD236=AH236,AI236,AH236),"---")))),"---")</f>
        <v>---</v>
      </c>
    </row>
    <row r="237" spans="1:37" x14ac:dyDescent="0.25">
      <c r="A237" t="str">
        <f t="shared" si="27"/>
        <v>U1-AB9</v>
      </c>
      <c r="B237" t="str">
        <f t="shared" si="28"/>
        <v>1.8V</v>
      </c>
      <c r="C237" t="str">
        <f t="shared" si="29"/>
        <v>U1-1.8V</v>
      </c>
      <c r="D237" t="str">
        <f t="shared" si="30"/>
        <v>U1-AB9</v>
      </c>
      <c r="E237" t="s">
        <v>435</v>
      </c>
      <c r="F237" t="s">
        <v>698</v>
      </c>
      <c r="G237" t="s">
        <v>288</v>
      </c>
      <c r="AB237" t="str">
        <f>B2B!D234</f>
        <v>J3</v>
      </c>
      <c r="AC237" t="str">
        <f>B2B!E234</f>
        <v>32</v>
      </c>
      <c r="AD237" t="str">
        <f t="shared" si="31"/>
        <v>J3-32</v>
      </c>
      <c r="AE237" t="str">
        <f t="shared" si="32"/>
        <v>A3_P</v>
      </c>
      <c r="AF237" t="str">
        <f t="shared" si="33"/>
        <v>V1</v>
      </c>
      <c r="AG237">
        <f t="shared" si="34"/>
        <v>12.162000000000001</v>
      </c>
      <c r="AH237" t="str">
        <f>IF(IFERROR(IF(IF(AF237="--",INDEX(D:D,MATCH(AE237,INDEX(B:B,MATCH(AE237,B:B,)+1):B10751,)+MATCH(AE237,B:B,)))=D237,VLOOKUP(AE237,B:D,3,0),IF(AF237="--",INDEX(D:D,MATCH(AE237,INDEX(B:B,MATCH(AE237,B:B,)+1):B10751,)+MATCH(AE237,B:B,)),"---")),"---")=AD237,"---",IFERROR(IF(IF(AF237="--",INDEX(D:D,MATCH(AE237,INDEX(B:B,MATCH(AE237,B:B,)+1):B10751,)+MATCH(AE237,B:B,)))=AD237,VLOOKUP(AE237,B:D,3,0),IF(AF237="--",INDEX(D:D,MATCH(AE237,INDEX(B:B,MATCH(AE237,B:B,)+1):B10751,)+MATCH(AE237,B:B,)),"---")),"---"))</f>
        <v>---</v>
      </c>
      <c r="AI237" t="str">
        <f t="shared" si="35"/>
        <v>--</v>
      </c>
      <c r="AJ237" t="str">
        <f>IF(COUNTIF(CALC_CONN_TEI0181_REV01!F:F,IF(AH237&lt;&gt;"---",VLOOKUP(AD237,CALC_CONN_TEI0181_REV01!F:M,8,0),IF(IFERROR(IF(AD237=AH237,AI237,AH237),"---")="---","---",IF(COUNTIF(CALC_CONN_TEI0181_REV01!F:F,IFERROR(IF(AD237=AH237,AI237,AH237),"---"))&gt;0,"---",IFERROR(IF(AD237=AH237,AI237,AH237),"---")))))=1,IF(AH237&lt;&gt;"---",VLOOKUP(AD237,CALC_CONN_TEI0181_REV01!F:M,8,0),IF(IFERROR(IF(AD237=AH237,AI237,AH237),"---")="---","---",IF(COUNTIF(CALC_CONN_TEI0181_REV01!F:F,IFERROR(IF(AD237=AH237,AI237,AH237),"---"))&gt;0,"---",IFERROR(IF(AD237=AH237,AI237,AH237),"---")))),"---")</f>
        <v>---</v>
      </c>
      <c r="AK237" t="str">
        <f>IF(COUNTIF(CALC_CONN_TEI0181_REV01!F:F,IF(AH237&lt;&gt;"---",VLOOKUP(AD237,CALC_CONN_TEI0181_REV01!F:M,8,0),IF(IFERROR(IF(AD237=AH237,AI237,AH237),"---")="---","---",IF(COUNTIF(CALC_CONN_TEI0181_REV01!F:F,IFERROR(IF(AD237=AH237,AI237,AH237),"---"))&gt;0,"---",IFERROR(IF(AD237=AH237,AI237,AH237),"---")))))=0,IF(AH237&lt;&gt;"---",VLOOKUP(AD237,CALC_CONN_TEI0181_REV01!F:M,8,0),IF(IFERROR(IF(AD237=AH237,AI237,AH237),"---")="---","---",IF(COUNTIF(CALC_CONN_TEI0181_REV01!F:F,IFERROR(IF(AD237=AH237,AI237,AH237),"---"))&gt;0,"---",IFERROR(IF(AD237=AH237,AI237,AH237),"---")))),"---")</f>
        <v>---</v>
      </c>
    </row>
    <row r="238" spans="1:37" x14ac:dyDescent="0.25">
      <c r="A238" t="str">
        <f t="shared" si="27"/>
        <v>U1-AB11</v>
      </c>
      <c r="B238" t="str">
        <f t="shared" si="28"/>
        <v>FPGA_VCC</v>
      </c>
      <c r="C238" t="str">
        <f t="shared" si="29"/>
        <v>U1-FPGA_VCC</v>
      </c>
      <c r="D238" t="str">
        <f t="shared" si="30"/>
        <v>U1-AB11</v>
      </c>
      <c r="E238" t="s">
        <v>435</v>
      </c>
      <c r="F238" t="s">
        <v>699</v>
      </c>
      <c r="G238" t="s">
        <v>385</v>
      </c>
      <c r="AB238" t="str">
        <f>B2B!D235</f>
        <v>J3</v>
      </c>
      <c r="AC238" t="str">
        <f>B2B!E235</f>
        <v>33</v>
      </c>
      <c r="AD238" t="str">
        <f t="shared" si="31"/>
        <v>J3-33</v>
      </c>
      <c r="AE238" t="str">
        <f t="shared" si="32"/>
        <v>B3_P</v>
      </c>
      <c r="AF238" t="str">
        <f t="shared" si="33"/>
        <v>V3</v>
      </c>
      <c r="AG238">
        <f t="shared" si="34"/>
        <v>24.723700000000001</v>
      </c>
      <c r="AH238" t="str">
        <f>IF(IFERROR(IF(IF(AF238="--",INDEX(D:D,MATCH(AE238,INDEX(B:B,MATCH(AE238,B:B,)+1):B10752,)+MATCH(AE238,B:B,)))=D238,VLOOKUP(AE238,B:D,3,0),IF(AF238="--",INDEX(D:D,MATCH(AE238,INDEX(B:B,MATCH(AE238,B:B,)+1):B10752,)+MATCH(AE238,B:B,)),"---")),"---")=AD238,"---",IFERROR(IF(IF(AF238="--",INDEX(D:D,MATCH(AE238,INDEX(B:B,MATCH(AE238,B:B,)+1):B10752,)+MATCH(AE238,B:B,)))=AD238,VLOOKUP(AE238,B:D,3,0),IF(AF238="--",INDEX(D:D,MATCH(AE238,INDEX(B:B,MATCH(AE238,B:B,)+1):B10752,)+MATCH(AE238,B:B,)),"---")),"---"))</f>
        <v>---</v>
      </c>
      <c r="AI238" t="str">
        <f t="shared" si="35"/>
        <v>--</v>
      </c>
      <c r="AJ238" t="str">
        <f>IF(COUNTIF(CALC_CONN_TEI0181_REV01!F:F,IF(AH238&lt;&gt;"---",VLOOKUP(AD238,CALC_CONN_TEI0181_REV01!F:M,8,0),IF(IFERROR(IF(AD238=AH238,AI238,AH238),"---")="---","---",IF(COUNTIF(CALC_CONN_TEI0181_REV01!F:F,IFERROR(IF(AD238=AH238,AI238,AH238),"---"))&gt;0,"---",IFERROR(IF(AD238=AH238,AI238,AH238),"---")))))=1,IF(AH238&lt;&gt;"---",VLOOKUP(AD238,CALC_CONN_TEI0181_REV01!F:M,8,0),IF(IFERROR(IF(AD238=AH238,AI238,AH238),"---")="---","---",IF(COUNTIF(CALC_CONN_TEI0181_REV01!F:F,IFERROR(IF(AD238=AH238,AI238,AH238),"---"))&gt;0,"---",IFERROR(IF(AD238=AH238,AI238,AH238),"---")))),"---")</f>
        <v>---</v>
      </c>
      <c r="AK238" t="str">
        <f>IF(COUNTIF(CALC_CONN_TEI0181_REV01!F:F,IF(AH238&lt;&gt;"---",VLOOKUP(AD238,CALC_CONN_TEI0181_REV01!F:M,8,0),IF(IFERROR(IF(AD238=AH238,AI238,AH238),"---")="---","---",IF(COUNTIF(CALC_CONN_TEI0181_REV01!F:F,IFERROR(IF(AD238=AH238,AI238,AH238),"---"))&gt;0,"---",IFERROR(IF(AD238=AH238,AI238,AH238),"---")))))=0,IF(AH238&lt;&gt;"---",VLOOKUP(AD238,CALC_CONN_TEI0181_REV01!F:M,8,0),IF(IFERROR(IF(AD238=AH238,AI238,AH238),"---")="---","---",IF(COUNTIF(CALC_CONN_TEI0181_REV01!F:F,IFERROR(IF(AD238=AH238,AI238,AH238),"---"))&gt;0,"---",IFERROR(IF(AD238=AH238,AI238,AH238),"---")))),"---")</f>
        <v>---</v>
      </c>
    </row>
    <row r="239" spans="1:37" x14ac:dyDescent="0.25">
      <c r="A239" t="str">
        <f t="shared" si="27"/>
        <v>U1-AB13</v>
      </c>
      <c r="B239" t="str">
        <f t="shared" si="28"/>
        <v>FPGA_VCC</v>
      </c>
      <c r="C239" t="str">
        <f t="shared" si="29"/>
        <v>U1-FPGA_VCC</v>
      </c>
      <c r="D239" t="str">
        <f t="shared" si="30"/>
        <v>U1-AB13</v>
      </c>
      <c r="E239" t="s">
        <v>435</v>
      </c>
      <c r="F239" t="s">
        <v>700</v>
      </c>
      <c r="G239" t="s">
        <v>385</v>
      </c>
      <c r="AB239" t="str">
        <f>B2B!D236</f>
        <v>J3</v>
      </c>
      <c r="AC239" t="str">
        <f>B2B!E236</f>
        <v>34</v>
      </c>
      <c r="AD239" t="str">
        <f t="shared" si="31"/>
        <v>J3-34</v>
      </c>
      <c r="AE239" t="str">
        <f t="shared" si="32"/>
        <v>A3_N</v>
      </c>
      <c r="AF239" t="str">
        <f t="shared" si="33"/>
        <v>V2</v>
      </c>
      <c r="AG239">
        <f t="shared" si="34"/>
        <v>12.2538</v>
      </c>
      <c r="AH239" t="str">
        <f>IF(IFERROR(IF(IF(AF239="--",INDEX(D:D,MATCH(AE239,INDEX(B:B,MATCH(AE239,B:B,)+1):B10753,)+MATCH(AE239,B:B,)))=D239,VLOOKUP(AE239,B:D,3,0),IF(AF239="--",INDEX(D:D,MATCH(AE239,INDEX(B:B,MATCH(AE239,B:B,)+1):B10753,)+MATCH(AE239,B:B,)),"---")),"---")=AD239,"---",IFERROR(IF(IF(AF239="--",INDEX(D:D,MATCH(AE239,INDEX(B:B,MATCH(AE239,B:B,)+1):B10753,)+MATCH(AE239,B:B,)))=AD239,VLOOKUP(AE239,B:D,3,0),IF(AF239="--",INDEX(D:D,MATCH(AE239,INDEX(B:B,MATCH(AE239,B:B,)+1):B10753,)+MATCH(AE239,B:B,)),"---")),"---"))</f>
        <v>---</v>
      </c>
      <c r="AI239" t="str">
        <f t="shared" si="35"/>
        <v>--</v>
      </c>
      <c r="AJ239" t="str">
        <f>IF(COUNTIF(CALC_CONN_TEI0181_REV01!F:F,IF(AH239&lt;&gt;"---",VLOOKUP(AD239,CALC_CONN_TEI0181_REV01!F:M,8,0),IF(IFERROR(IF(AD239=AH239,AI239,AH239),"---")="---","---",IF(COUNTIF(CALC_CONN_TEI0181_REV01!F:F,IFERROR(IF(AD239=AH239,AI239,AH239),"---"))&gt;0,"---",IFERROR(IF(AD239=AH239,AI239,AH239),"---")))))=1,IF(AH239&lt;&gt;"---",VLOOKUP(AD239,CALC_CONN_TEI0181_REV01!F:M,8,0),IF(IFERROR(IF(AD239=AH239,AI239,AH239),"---")="---","---",IF(COUNTIF(CALC_CONN_TEI0181_REV01!F:F,IFERROR(IF(AD239=AH239,AI239,AH239),"---"))&gt;0,"---",IFERROR(IF(AD239=AH239,AI239,AH239),"---")))),"---")</f>
        <v>---</v>
      </c>
      <c r="AK239" t="str">
        <f>IF(COUNTIF(CALC_CONN_TEI0181_REV01!F:F,IF(AH239&lt;&gt;"---",VLOOKUP(AD239,CALC_CONN_TEI0181_REV01!F:M,8,0),IF(IFERROR(IF(AD239=AH239,AI239,AH239),"---")="---","---",IF(COUNTIF(CALC_CONN_TEI0181_REV01!F:F,IFERROR(IF(AD239=AH239,AI239,AH239),"---"))&gt;0,"---",IFERROR(IF(AD239=AH239,AI239,AH239),"---")))))=0,IF(AH239&lt;&gt;"---",VLOOKUP(AD239,CALC_CONN_TEI0181_REV01!F:M,8,0),IF(IFERROR(IF(AD239=AH239,AI239,AH239),"---")="---","---",IF(COUNTIF(CALC_CONN_TEI0181_REV01!F:F,IFERROR(IF(AD239=AH239,AI239,AH239),"---"))&gt;0,"---",IFERROR(IF(AD239=AH239,AI239,AH239),"---")))),"---")</f>
        <v>---</v>
      </c>
    </row>
    <row r="240" spans="1:37" x14ac:dyDescent="0.25">
      <c r="A240" t="str">
        <f t="shared" si="27"/>
        <v>U1-AB15</v>
      </c>
      <c r="B240" t="str">
        <f t="shared" si="28"/>
        <v>FPGA_VCC</v>
      </c>
      <c r="C240" t="str">
        <f t="shared" si="29"/>
        <v>U1-FPGA_VCC</v>
      </c>
      <c r="D240" t="str">
        <f t="shared" si="30"/>
        <v>U1-AB15</v>
      </c>
      <c r="E240" t="s">
        <v>435</v>
      </c>
      <c r="F240" t="s">
        <v>701</v>
      </c>
      <c r="G240" t="s">
        <v>385</v>
      </c>
      <c r="AB240" t="str">
        <f>B2B!D237</f>
        <v>J3</v>
      </c>
      <c r="AC240" t="str">
        <f>B2B!E237</f>
        <v>35</v>
      </c>
      <c r="AD240" t="str">
        <f t="shared" si="31"/>
        <v>J3-35</v>
      </c>
      <c r="AE240" t="str">
        <f t="shared" si="32"/>
        <v>B3_N</v>
      </c>
      <c r="AF240" t="str">
        <f t="shared" si="33"/>
        <v>W3</v>
      </c>
      <c r="AG240">
        <f t="shared" si="34"/>
        <v>24.680199999999999</v>
      </c>
      <c r="AH240" t="str">
        <f>IF(IFERROR(IF(IF(AF240="--",INDEX(D:D,MATCH(AE240,INDEX(B:B,MATCH(AE240,B:B,)+1):B10754,)+MATCH(AE240,B:B,)))=D240,VLOOKUP(AE240,B:D,3,0),IF(AF240="--",INDEX(D:D,MATCH(AE240,INDEX(B:B,MATCH(AE240,B:B,)+1):B10754,)+MATCH(AE240,B:B,)),"---")),"---")=AD240,"---",IFERROR(IF(IF(AF240="--",INDEX(D:D,MATCH(AE240,INDEX(B:B,MATCH(AE240,B:B,)+1):B10754,)+MATCH(AE240,B:B,)))=AD240,VLOOKUP(AE240,B:D,3,0),IF(AF240="--",INDEX(D:D,MATCH(AE240,INDEX(B:B,MATCH(AE240,B:B,)+1):B10754,)+MATCH(AE240,B:B,)),"---")),"---"))</f>
        <v>---</v>
      </c>
      <c r="AI240" t="str">
        <f t="shared" si="35"/>
        <v>--</v>
      </c>
      <c r="AJ240" t="str">
        <f>IF(COUNTIF(CALC_CONN_TEI0181_REV01!F:F,IF(AH240&lt;&gt;"---",VLOOKUP(AD240,CALC_CONN_TEI0181_REV01!F:M,8,0),IF(IFERROR(IF(AD240=AH240,AI240,AH240),"---")="---","---",IF(COUNTIF(CALC_CONN_TEI0181_REV01!F:F,IFERROR(IF(AD240=AH240,AI240,AH240),"---"))&gt;0,"---",IFERROR(IF(AD240=AH240,AI240,AH240),"---")))))=1,IF(AH240&lt;&gt;"---",VLOOKUP(AD240,CALC_CONN_TEI0181_REV01!F:M,8,0),IF(IFERROR(IF(AD240=AH240,AI240,AH240),"---")="---","---",IF(COUNTIF(CALC_CONN_TEI0181_REV01!F:F,IFERROR(IF(AD240=AH240,AI240,AH240),"---"))&gt;0,"---",IFERROR(IF(AD240=AH240,AI240,AH240),"---")))),"---")</f>
        <v>---</v>
      </c>
      <c r="AK240" t="str">
        <f>IF(COUNTIF(CALC_CONN_TEI0181_REV01!F:F,IF(AH240&lt;&gt;"---",VLOOKUP(AD240,CALC_CONN_TEI0181_REV01!F:M,8,0),IF(IFERROR(IF(AD240=AH240,AI240,AH240),"---")="---","---",IF(COUNTIF(CALC_CONN_TEI0181_REV01!F:F,IFERROR(IF(AD240=AH240,AI240,AH240),"---"))&gt;0,"---",IFERROR(IF(AD240=AH240,AI240,AH240),"---")))))=0,IF(AH240&lt;&gt;"---",VLOOKUP(AD240,CALC_CONN_TEI0181_REV01!F:M,8,0),IF(IFERROR(IF(AD240=AH240,AI240,AH240),"---")="---","---",IF(COUNTIF(CALC_CONN_TEI0181_REV01!F:F,IFERROR(IF(AD240=AH240,AI240,AH240),"---"))&gt;0,"---",IFERROR(IF(AD240=AH240,AI240,AH240),"---")))),"---")</f>
        <v>---</v>
      </c>
    </row>
    <row r="241" spans="1:37" x14ac:dyDescent="0.25">
      <c r="A241" t="str">
        <f t="shared" si="27"/>
        <v>U1-AD24</v>
      </c>
      <c r="B241" t="str">
        <f t="shared" si="28"/>
        <v>1.8V</v>
      </c>
      <c r="C241" t="str">
        <f t="shared" si="29"/>
        <v>U1-1.8V</v>
      </c>
      <c r="D241" t="str">
        <f t="shared" si="30"/>
        <v>U1-AD24</v>
      </c>
      <c r="E241" t="s">
        <v>435</v>
      </c>
      <c r="F241" t="s">
        <v>702</v>
      </c>
      <c r="G241" t="s">
        <v>288</v>
      </c>
      <c r="AB241" t="str">
        <f>B2B!D238</f>
        <v>J3</v>
      </c>
      <c r="AC241" t="str">
        <f>B2B!E238</f>
        <v>36</v>
      </c>
      <c r="AD241" t="str">
        <f t="shared" si="31"/>
        <v>J3-36</v>
      </c>
      <c r="AE241" t="str">
        <f t="shared" si="32"/>
        <v>VADJ</v>
      </c>
      <c r="AF241" t="str">
        <f t="shared" si="33"/>
        <v>---</v>
      </c>
      <c r="AG241" t="str">
        <f t="shared" si="34"/>
        <v>---</v>
      </c>
      <c r="AH241" t="str">
        <f>IF(IFERROR(IF(IF(AF241="--",INDEX(D:D,MATCH(AE241,INDEX(B:B,MATCH(AE241,B:B,)+1):B10755,)+MATCH(AE241,B:B,)))=D241,VLOOKUP(AE241,B:D,3,0),IF(AF241="--",INDEX(D:D,MATCH(AE241,INDEX(B:B,MATCH(AE241,B:B,)+1):B10755,)+MATCH(AE241,B:B,)),"---")),"---")=AD241,"---",IFERROR(IF(IF(AF241="--",INDEX(D:D,MATCH(AE241,INDEX(B:B,MATCH(AE241,B:B,)+1):B10755,)+MATCH(AE241,B:B,)))=AD241,VLOOKUP(AE241,B:D,3,0),IF(AF241="--",INDEX(D:D,MATCH(AE241,INDEX(B:B,MATCH(AE241,B:B,)+1):B10755,)+MATCH(AE241,B:B,)),"---")),"---"))</f>
        <v>---</v>
      </c>
      <c r="AI241" t="str">
        <f t="shared" si="35"/>
        <v>--</v>
      </c>
      <c r="AJ241" t="str">
        <f>IF(COUNTIF(CALC_CONN_TEI0181_REV01!F:F,IF(AH241&lt;&gt;"---",VLOOKUP(AD241,CALC_CONN_TEI0181_REV01!F:M,8,0),IF(IFERROR(IF(AD241=AH241,AI241,AH241),"---")="---","---",IF(COUNTIF(CALC_CONN_TEI0181_REV01!F:F,IFERROR(IF(AD241=AH241,AI241,AH241),"---"))&gt;0,"---",IFERROR(IF(AD241=AH241,AI241,AH241),"---")))))=1,IF(AH241&lt;&gt;"---",VLOOKUP(AD241,CALC_CONN_TEI0181_REV01!F:M,8,0),IF(IFERROR(IF(AD241=AH241,AI241,AH241),"---")="---","---",IF(COUNTIF(CALC_CONN_TEI0181_REV01!F:F,IFERROR(IF(AD241=AH241,AI241,AH241),"---"))&gt;0,"---",IFERROR(IF(AD241=AH241,AI241,AH241),"---")))),"---")</f>
        <v>---</v>
      </c>
      <c r="AK241" t="str">
        <f>IF(COUNTIF(CALC_CONN_TEI0181_REV01!F:F,IF(AH241&lt;&gt;"---",VLOOKUP(AD241,CALC_CONN_TEI0181_REV01!F:M,8,0),IF(IFERROR(IF(AD241=AH241,AI241,AH241),"---")="---","---",IF(COUNTIF(CALC_CONN_TEI0181_REV01!F:F,IFERROR(IF(AD241=AH241,AI241,AH241),"---"))&gt;0,"---",IFERROR(IF(AD241=AH241,AI241,AH241),"---")))))=0,IF(AH241&lt;&gt;"---",VLOOKUP(AD241,CALC_CONN_TEI0181_REV01!F:M,8,0),IF(IFERROR(IF(AD241=AH241,AI241,AH241),"---")="---","---",IF(COUNTIF(CALC_CONN_TEI0181_REV01!F:F,IFERROR(IF(AD241=AH241,AI241,AH241),"---"))&gt;0,"---",IFERROR(IF(AD241=AH241,AI241,AH241),"---")))),"---")</f>
        <v>---</v>
      </c>
    </row>
    <row r="242" spans="1:37" x14ac:dyDescent="0.25">
      <c r="A242" t="str">
        <f t="shared" si="27"/>
        <v>U1-AE23</v>
      </c>
      <c r="B242" t="str">
        <f t="shared" si="28"/>
        <v>1.8V</v>
      </c>
      <c r="C242" t="str">
        <f t="shared" si="29"/>
        <v>U1-1.8V</v>
      </c>
      <c r="D242" t="str">
        <f t="shared" si="30"/>
        <v>U1-AE23</v>
      </c>
      <c r="E242" t="s">
        <v>435</v>
      </c>
      <c r="F242" t="s">
        <v>703</v>
      </c>
      <c r="G242" t="s">
        <v>288</v>
      </c>
      <c r="AB242" t="str">
        <f>B2B!D239</f>
        <v>J3</v>
      </c>
      <c r="AC242" t="str">
        <f>B2B!E239</f>
        <v>37</v>
      </c>
      <c r="AD242" t="str">
        <f t="shared" si="31"/>
        <v>J3-37</v>
      </c>
      <c r="AE242" t="str">
        <f t="shared" si="32"/>
        <v>GND</v>
      </c>
      <c r="AF242" t="str">
        <f t="shared" si="33"/>
        <v>---</v>
      </c>
      <c r="AG242" t="str">
        <f t="shared" si="34"/>
        <v>---</v>
      </c>
      <c r="AH242" t="str">
        <f>IF(IFERROR(IF(IF(AF242="--",INDEX(D:D,MATCH(AE242,INDEX(B:B,MATCH(AE242,B:B,)+1):B10756,)+MATCH(AE242,B:B,)))=D242,VLOOKUP(AE242,B:D,3,0),IF(AF242="--",INDEX(D:D,MATCH(AE242,INDEX(B:B,MATCH(AE242,B:B,)+1):B10756,)+MATCH(AE242,B:B,)),"---")),"---")=AD242,"---",IFERROR(IF(IF(AF242="--",INDEX(D:D,MATCH(AE242,INDEX(B:B,MATCH(AE242,B:B,)+1):B10756,)+MATCH(AE242,B:B,)))=AD242,VLOOKUP(AE242,B:D,3,0),IF(AF242="--",INDEX(D:D,MATCH(AE242,INDEX(B:B,MATCH(AE242,B:B,)+1):B10756,)+MATCH(AE242,B:B,)),"---")),"---"))</f>
        <v>---</v>
      </c>
      <c r="AI242" t="str">
        <f t="shared" si="35"/>
        <v>--</v>
      </c>
      <c r="AJ242" t="str">
        <f>IF(COUNTIF(CALC_CONN_TEI0181_REV01!F:F,IF(AH242&lt;&gt;"---",VLOOKUP(AD242,CALC_CONN_TEI0181_REV01!F:M,8,0),IF(IFERROR(IF(AD242=AH242,AI242,AH242),"---")="---","---",IF(COUNTIF(CALC_CONN_TEI0181_REV01!F:F,IFERROR(IF(AD242=AH242,AI242,AH242),"---"))&gt;0,"---",IFERROR(IF(AD242=AH242,AI242,AH242),"---")))))=1,IF(AH242&lt;&gt;"---",VLOOKUP(AD242,CALC_CONN_TEI0181_REV01!F:M,8,0),IF(IFERROR(IF(AD242=AH242,AI242,AH242),"---")="---","---",IF(COUNTIF(CALC_CONN_TEI0181_REV01!F:F,IFERROR(IF(AD242=AH242,AI242,AH242),"---"))&gt;0,"---",IFERROR(IF(AD242=AH242,AI242,AH242),"---")))),"---")</f>
        <v>---</v>
      </c>
      <c r="AK242" t="str">
        <f>IF(COUNTIF(CALC_CONN_TEI0181_REV01!F:F,IF(AH242&lt;&gt;"---",VLOOKUP(AD242,CALC_CONN_TEI0181_REV01!F:M,8,0),IF(IFERROR(IF(AD242=AH242,AI242,AH242),"---")="---","---",IF(COUNTIF(CALC_CONN_TEI0181_REV01!F:F,IFERROR(IF(AD242=AH242,AI242,AH242),"---"))&gt;0,"---",IFERROR(IF(AD242=AH242,AI242,AH242),"---")))))=0,IF(AH242&lt;&gt;"---",VLOOKUP(AD242,CALC_CONN_TEI0181_REV01!F:M,8,0),IF(IFERROR(IF(AD242=AH242,AI242,AH242),"---")="---","---",IF(COUNTIF(CALC_CONN_TEI0181_REV01!F:F,IFERROR(IF(AD242=AH242,AI242,AH242),"---"))&gt;0,"---",IFERROR(IF(AD242=AH242,AI242,AH242),"---")))),"---")</f>
        <v>---</v>
      </c>
    </row>
    <row r="243" spans="1:37" x14ac:dyDescent="0.25">
      <c r="A243" t="str">
        <f t="shared" si="27"/>
        <v>U1-H9</v>
      </c>
      <c r="B243" t="str">
        <f t="shared" si="28"/>
        <v>1.8V</v>
      </c>
      <c r="C243" t="str">
        <f t="shared" si="29"/>
        <v>U1-1.8V</v>
      </c>
      <c r="D243" t="str">
        <f t="shared" si="30"/>
        <v>U1-H9</v>
      </c>
      <c r="E243" t="s">
        <v>435</v>
      </c>
      <c r="F243" t="s">
        <v>704</v>
      </c>
      <c r="G243" t="s">
        <v>288</v>
      </c>
      <c r="AB243" t="str">
        <f>B2B!D240</f>
        <v>J3</v>
      </c>
      <c r="AC243" t="str">
        <f>B2B!E240</f>
        <v>38</v>
      </c>
      <c r="AD243" t="str">
        <f t="shared" si="31"/>
        <v>J3-38</v>
      </c>
      <c r="AE243" t="str">
        <f t="shared" si="32"/>
        <v>A4_P</v>
      </c>
      <c r="AF243" t="str">
        <f t="shared" si="33"/>
        <v>T3</v>
      </c>
      <c r="AG243">
        <f t="shared" si="34"/>
        <v>24.7181</v>
      </c>
      <c r="AH243" t="str">
        <f>IF(IFERROR(IF(IF(AF243="--",INDEX(D:D,MATCH(AE243,INDEX(B:B,MATCH(AE243,B:B,)+1):B10757,)+MATCH(AE243,B:B,)))=D243,VLOOKUP(AE243,B:D,3,0),IF(AF243="--",INDEX(D:D,MATCH(AE243,INDEX(B:B,MATCH(AE243,B:B,)+1):B10757,)+MATCH(AE243,B:B,)),"---")),"---")=AD243,"---",IFERROR(IF(IF(AF243="--",INDEX(D:D,MATCH(AE243,INDEX(B:B,MATCH(AE243,B:B,)+1):B10757,)+MATCH(AE243,B:B,)))=AD243,VLOOKUP(AE243,B:D,3,0),IF(AF243="--",INDEX(D:D,MATCH(AE243,INDEX(B:B,MATCH(AE243,B:B,)+1):B10757,)+MATCH(AE243,B:B,)),"---")),"---"))</f>
        <v>---</v>
      </c>
      <c r="AI243" t="str">
        <f t="shared" si="35"/>
        <v>--</v>
      </c>
      <c r="AJ243" t="str">
        <f>IF(COUNTIF(CALC_CONN_TEI0181_REV01!F:F,IF(AH243&lt;&gt;"---",VLOOKUP(AD243,CALC_CONN_TEI0181_REV01!F:M,8,0),IF(IFERROR(IF(AD243=AH243,AI243,AH243),"---")="---","---",IF(COUNTIF(CALC_CONN_TEI0181_REV01!F:F,IFERROR(IF(AD243=AH243,AI243,AH243),"---"))&gt;0,"---",IFERROR(IF(AD243=AH243,AI243,AH243),"---")))))=1,IF(AH243&lt;&gt;"---",VLOOKUP(AD243,CALC_CONN_TEI0181_REV01!F:M,8,0),IF(IFERROR(IF(AD243=AH243,AI243,AH243),"---")="---","---",IF(COUNTIF(CALC_CONN_TEI0181_REV01!F:F,IFERROR(IF(AD243=AH243,AI243,AH243),"---"))&gt;0,"---",IFERROR(IF(AD243=AH243,AI243,AH243),"---")))),"---")</f>
        <v>---</v>
      </c>
      <c r="AK243" t="str">
        <f>IF(COUNTIF(CALC_CONN_TEI0181_REV01!F:F,IF(AH243&lt;&gt;"---",VLOOKUP(AD243,CALC_CONN_TEI0181_REV01!F:M,8,0),IF(IFERROR(IF(AD243=AH243,AI243,AH243),"---")="---","---",IF(COUNTIF(CALC_CONN_TEI0181_REV01!F:F,IFERROR(IF(AD243=AH243,AI243,AH243),"---"))&gt;0,"---",IFERROR(IF(AD243=AH243,AI243,AH243),"---")))))=0,IF(AH243&lt;&gt;"---",VLOOKUP(AD243,CALC_CONN_TEI0181_REV01!F:M,8,0),IF(IFERROR(IF(AD243=AH243,AI243,AH243),"---")="---","---",IF(COUNTIF(CALC_CONN_TEI0181_REV01!F:F,IFERROR(IF(AD243=AH243,AI243,AH243),"---"))&gt;0,"---",IFERROR(IF(AD243=AH243,AI243,AH243),"---")))),"---")</f>
        <v>---</v>
      </c>
    </row>
    <row r="244" spans="1:37" x14ac:dyDescent="0.25">
      <c r="A244" t="str">
        <f t="shared" si="27"/>
        <v>U1-J8</v>
      </c>
      <c r="B244" t="str">
        <f t="shared" si="28"/>
        <v>1.8V</v>
      </c>
      <c r="C244" t="str">
        <f t="shared" si="29"/>
        <v>U1-1.8V</v>
      </c>
      <c r="D244" t="str">
        <f t="shared" si="30"/>
        <v>U1-J8</v>
      </c>
      <c r="E244" t="s">
        <v>435</v>
      </c>
      <c r="F244" t="s">
        <v>705</v>
      </c>
      <c r="G244" t="s">
        <v>288</v>
      </c>
      <c r="AB244" t="str">
        <f>B2B!D241</f>
        <v>J3</v>
      </c>
      <c r="AC244" t="str">
        <f>B2B!E241</f>
        <v>39</v>
      </c>
      <c r="AD244" t="str">
        <f t="shared" si="31"/>
        <v>J3-39</v>
      </c>
      <c r="AE244" t="str">
        <f t="shared" si="32"/>
        <v>B4_P</v>
      </c>
      <c r="AF244" t="str">
        <f t="shared" si="33"/>
        <v>U4</v>
      </c>
      <c r="AG244">
        <f t="shared" si="34"/>
        <v>24.644500000000001</v>
      </c>
      <c r="AH244" t="str">
        <f>IF(IFERROR(IF(IF(AF244="--",INDEX(D:D,MATCH(AE244,INDEX(B:B,MATCH(AE244,B:B,)+1):B10758,)+MATCH(AE244,B:B,)))=D244,VLOOKUP(AE244,B:D,3,0),IF(AF244="--",INDEX(D:D,MATCH(AE244,INDEX(B:B,MATCH(AE244,B:B,)+1):B10758,)+MATCH(AE244,B:B,)),"---")),"---")=AD244,"---",IFERROR(IF(IF(AF244="--",INDEX(D:D,MATCH(AE244,INDEX(B:B,MATCH(AE244,B:B,)+1):B10758,)+MATCH(AE244,B:B,)))=AD244,VLOOKUP(AE244,B:D,3,0),IF(AF244="--",INDEX(D:D,MATCH(AE244,INDEX(B:B,MATCH(AE244,B:B,)+1):B10758,)+MATCH(AE244,B:B,)),"---")),"---"))</f>
        <v>---</v>
      </c>
      <c r="AI244" t="str">
        <f t="shared" si="35"/>
        <v>--</v>
      </c>
      <c r="AJ244" t="str">
        <f>IF(COUNTIF(CALC_CONN_TEI0181_REV01!F:F,IF(AH244&lt;&gt;"---",VLOOKUP(AD244,CALC_CONN_TEI0181_REV01!F:M,8,0),IF(IFERROR(IF(AD244=AH244,AI244,AH244),"---")="---","---",IF(COUNTIF(CALC_CONN_TEI0181_REV01!F:F,IFERROR(IF(AD244=AH244,AI244,AH244),"---"))&gt;0,"---",IFERROR(IF(AD244=AH244,AI244,AH244),"---")))))=1,IF(AH244&lt;&gt;"---",VLOOKUP(AD244,CALC_CONN_TEI0181_REV01!F:M,8,0),IF(IFERROR(IF(AD244=AH244,AI244,AH244),"---")="---","---",IF(COUNTIF(CALC_CONN_TEI0181_REV01!F:F,IFERROR(IF(AD244=AH244,AI244,AH244),"---"))&gt;0,"---",IFERROR(IF(AD244=AH244,AI244,AH244),"---")))),"---")</f>
        <v>---</v>
      </c>
      <c r="AK244" t="str">
        <f>IF(COUNTIF(CALC_CONN_TEI0181_REV01!F:F,IF(AH244&lt;&gt;"---",VLOOKUP(AD244,CALC_CONN_TEI0181_REV01!F:M,8,0),IF(IFERROR(IF(AD244=AH244,AI244,AH244),"---")="---","---",IF(COUNTIF(CALC_CONN_TEI0181_REV01!F:F,IFERROR(IF(AD244=AH244,AI244,AH244),"---"))&gt;0,"---",IFERROR(IF(AD244=AH244,AI244,AH244),"---")))))=0,IF(AH244&lt;&gt;"---",VLOOKUP(AD244,CALC_CONN_TEI0181_REV01!F:M,8,0),IF(IFERROR(IF(AD244=AH244,AI244,AH244),"---")="---","---",IF(COUNTIF(CALC_CONN_TEI0181_REV01!F:F,IFERROR(IF(AD244=AH244,AI244,AH244),"---"))&gt;0,"---",IFERROR(IF(AD244=AH244,AI244,AH244),"---")))),"---")</f>
        <v>---</v>
      </c>
    </row>
    <row r="245" spans="1:37" x14ac:dyDescent="0.25">
      <c r="A245" t="str">
        <f t="shared" si="27"/>
        <v>U1-J10</v>
      </c>
      <c r="B245" t="str">
        <f t="shared" si="28"/>
        <v>FPGA_VCC</v>
      </c>
      <c r="C245" t="str">
        <f t="shared" si="29"/>
        <v>U1-FPGA_VCC</v>
      </c>
      <c r="D245" t="str">
        <f t="shared" si="30"/>
        <v>U1-J10</v>
      </c>
      <c r="E245" t="s">
        <v>435</v>
      </c>
      <c r="F245" t="s">
        <v>706</v>
      </c>
      <c r="G245" t="s">
        <v>385</v>
      </c>
      <c r="AB245" t="str">
        <f>B2B!D242</f>
        <v>J3</v>
      </c>
      <c r="AC245" t="str">
        <f>B2B!E242</f>
        <v>40</v>
      </c>
      <c r="AD245" t="str">
        <f t="shared" si="31"/>
        <v>J3-40</v>
      </c>
      <c r="AE245" t="str">
        <f t="shared" si="32"/>
        <v>A4_N</v>
      </c>
      <c r="AF245" t="str">
        <f t="shared" si="33"/>
        <v>R4</v>
      </c>
      <c r="AG245">
        <f t="shared" si="34"/>
        <v>24.8249</v>
      </c>
      <c r="AH245" t="str">
        <f>IF(IFERROR(IF(IF(AF245="--",INDEX(D:D,MATCH(AE245,INDEX(B:B,MATCH(AE245,B:B,)+1):B10759,)+MATCH(AE245,B:B,)))=D245,VLOOKUP(AE245,B:D,3,0),IF(AF245="--",INDEX(D:D,MATCH(AE245,INDEX(B:B,MATCH(AE245,B:B,)+1):B10759,)+MATCH(AE245,B:B,)),"---")),"---")=AD245,"---",IFERROR(IF(IF(AF245="--",INDEX(D:D,MATCH(AE245,INDEX(B:B,MATCH(AE245,B:B,)+1):B10759,)+MATCH(AE245,B:B,)))=AD245,VLOOKUP(AE245,B:D,3,0),IF(AF245="--",INDEX(D:D,MATCH(AE245,INDEX(B:B,MATCH(AE245,B:B,)+1):B10759,)+MATCH(AE245,B:B,)),"---")),"---"))</f>
        <v>---</v>
      </c>
      <c r="AI245" t="str">
        <f t="shared" si="35"/>
        <v>--</v>
      </c>
      <c r="AJ245" t="str">
        <f>IF(COUNTIF(CALC_CONN_TEI0181_REV01!F:F,IF(AH245&lt;&gt;"---",VLOOKUP(AD245,CALC_CONN_TEI0181_REV01!F:M,8,0),IF(IFERROR(IF(AD245=AH245,AI245,AH245),"---")="---","---",IF(COUNTIF(CALC_CONN_TEI0181_REV01!F:F,IFERROR(IF(AD245=AH245,AI245,AH245),"---"))&gt;0,"---",IFERROR(IF(AD245=AH245,AI245,AH245),"---")))))=1,IF(AH245&lt;&gt;"---",VLOOKUP(AD245,CALC_CONN_TEI0181_REV01!F:M,8,0),IF(IFERROR(IF(AD245=AH245,AI245,AH245),"---")="---","---",IF(COUNTIF(CALC_CONN_TEI0181_REV01!F:F,IFERROR(IF(AD245=AH245,AI245,AH245),"---"))&gt;0,"---",IFERROR(IF(AD245=AH245,AI245,AH245),"---")))),"---")</f>
        <v>---</v>
      </c>
      <c r="AK245" t="str">
        <f>IF(COUNTIF(CALC_CONN_TEI0181_REV01!F:F,IF(AH245&lt;&gt;"---",VLOOKUP(AD245,CALC_CONN_TEI0181_REV01!F:M,8,0),IF(IFERROR(IF(AD245=AH245,AI245,AH245),"---")="---","---",IF(COUNTIF(CALC_CONN_TEI0181_REV01!F:F,IFERROR(IF(AD245=AH245,AI245,AH245),"---"))&gt;0,"---",IFERROR(IF(AD245=AH245,AI245,AH245),"---")))))=0,IF(AH245&lt;&gt;"---",VLOOKUP(AD245,CALC_CONN_TEI0181_REV01!F:M,8,0),IF(IFERROR(IF(AD245=AH245,AI245,AH245),"---")="---","---",IF(COUNTIF(CALC_CONN_TEI0181_REV01!F:F,IFERROR(IF(AD245=AH245,AI245,AH245),"---"))&gt;0,"---",IFERROR(IF(AD245=AH245,AI245,AH245),"---")))),"---")</f>
        <v>---</v>
      </c>
    </row>
    <row r="246" spans="1:37" x14ac:dyDescent="0.25">
      <c r="A246" t="str">
        <f t="shared" si="27"/>
        <v>U1-J12</v>
      </c>
      <c r="B246" t="str">
        <f t="shared" si="28"/>
        <v>FPGA_VCC</v>
      </c>
      <c r="C246" t="str">
        <f t="shared" si="29"/>
        <v>U1-FPGA_VCC</v>
      </c>
      <c r="D246" t="str">
        <f t="shared" si="30"/>
        <v>U1-J12</v>
      </c>
      <c r="E246" t="s">
        <v>435</v>
      </c>
      <c r="F246" t="s">
        <v>707</v>
      </c>
      <c r="G246" t="s">
        <v>385</v>
      </c>
      <c r="AB246" t="str">
        <f>B2B!D243</f>
        <v>J3</v>
      </c>
      <c r="AC246" t="str">
        <f>B2B!E243</f>
        <v>41</v>
      </c>
      <c r="AD246" t="str">
        <f t="shared" si="31"/>
        <v>J3-41</v>
      </c>
      <c r="AE246" t="str">
        <f t="shared" si="32"/>
        <v>B4_N</v>
      </c>
      <c r="AF246" t="str">
        <f t="shared" si="33"/>
        <v>U3</v>
      </c>
      <c r="AG246">
        <f t="shared" si="34"/>
        <v>24.618400000000001</v>
      </c>
      <c r="AH246" t="str">
        <f>IF(IFERROR(IF(IF(AF246="--",INDEX(D:D,MATCH(AE246,INDEX(B:B,MATCH(AE246,B:B,)+1):B10760,)+MATCH(AE246,B:B,)))=D246,VLOOKUP(AE246,B:D,3,0),IF(AF246="--",INDEX(D:D,MATCH(AE246,INDEX(B:B,MATCH(AE246,B:B,)+1):B10760,)+MATCH(AE246,B:B,)),"---")),"---")=AD246,"---",IFERROR(IF(IF(AF246="--",INDEX(D:D,MATCH(AE246,INDEX(B:B,MATCH(AE246,B:B,)+1):B10760,)+MATCH(AE246,B:B,)))=AD246,VLOOKUP(AE246,B:D,3,0),IF(AF246="--",INDEX(D:D,MATCH(AE246,INDEX(B:B,MATCH(AE246,B:B,)+1):B10760,)+MATCH(AE246,B:B,)),"---")),"---"))</f>
        <v>---</v>
      </c>
      <c r="AI246" t="str">
        <f t="shared" si="35"/>
        <v>--</v>
      </c>
      <c r="AJ246" t="str">
        <f>IF(COUNTIF(CALC_CONN_TEI0181_REV01!F:F,IF(AH246&lt;&gt;"---",VLOOKUP(AD246,CALC_CONN_TEI0181_REV01!F:M,8,0),IF(IFERROR(IF(AD246=AH246,AI246,AH246),"---")="---","---",IF(COUNTIF(CALC_CONN_TEI0181_REV01!F:F,IFERROR(IF(AD246=AH246,AI246,AH246),"---"))&gt;0,"---",IFERROR(IF(AD246=AH246,AI246,AH246),"---")))))=1,IF(AH246&lt;&gt;"---",VLOOKUP(AD246,CALC_CONN_TEI0181_REV01!F:M,8,0),IF(IFERROR(IF(AD246=AH246,AI246,AH246),"---")="---","---",IF(COUNTIF(CALC_CONN_TEI0181_REV01!F:F,IFERROR(IF(AD246=AH246,AI246,AH246),"---"))&gt;0,"---",IFERROR(IF(AD246=AH246,AI246,AH246),"---")))),"---")</f>
        <v>---</v>
      </c>
      <c r="AK246" t="str">
        <f>IF(COUNTIF(CALC_CONN_TEI0181_REV01!F:F,IF(AH246&lt;&gt;"---",VLOOKUP(AD246,CALC_CONN_TEI0181_REV01!F:M,8,0),IF(IFERROR(IF(AD246=AH246,AI246,AH246),"---")="---","---",IF(COUNTIF(CALC_CONN_TEI0181_REV01!F:F,IFERROR(IF(AD246=AH246,AI246,AH246),"---"))&gt;0,"---",IFERROR(IF(AD246=AH246,AI246,AH246),"---")))))=0,IF(AH246&lt;&gt;"---",VLOOKUP(AD246,CALC_CONN_TEI0181_REV01!F:M,8,0),IF(IFERROR(IF(AD246=AH246,AI246,AH246),"---")="---","---",IF(COUNTIF(CALC_CONN_TEI0181_REV01!F:F,IFERROR(IF(AD246=AH246,AI246,AH246),"---"))&gt;0,"---",IFERROR(IF(AD246=AH246,AI246,AH246),"---")))),"---")</f>
        <v>---</v>
      </c>
    </row>
    <row r="247" spans="1:37" x14ac:dyDescent="0.25">
      <c r="A247" t="str">
        <f t="shared" si="27"/>
        <v>U1-J14</v>
      </c>
      <c r="B247" t="str">
        <f t="shared" si="28"/>
        <v>FPGA_VCC</v>
      </c>
      <c r="C247" t="str">
        <f t="shared" si="29"/>
        <v>U1-FPGA_VCC</v>
      </c>
      <c r="D247" t="str">
        <f t="shared" si="30"/>
        <v>U1-J14</v>
      </c>
      <c r="E247" t="s">
        <v>435</v>
      </c>
      <c r="F247" t="s">
        <v>708</v>
      </c>
      <c r="G247" t="s">
        <v>385</v>
      </c>
      <c r="AB247" t="str">
        <f>B2B!D244</f>
        <v>J3</v>
      </c>
      <c r="AC247" t="str">
        <f>B2B!E244</f>
        <v>42</v>
      </c>
      <c r="AD247" t="str">
        <f t="shared" si="31"/>
        <v>J3-42</v>
      </c>
      <c r="AE247" t="str">
        <f t="shared" si="32"/>
        <v>GND</v>
      </c>
      <c r="AF247" t="str">
        <f t="shared" si="33"/>
        <v>---</v>
      </c>
      <c r="AG247" t="str">
        <f t="shared" si="34"/>
        <v>---</v>
      </c>
      <c r="AH247" t="str">
        <f>IF(IFERROR(IF(IF(AF247="--",INDEX(D:D,MATCH(AE247,INDEX(B:B,MATCH(AE247,B:B,)+1):B10761,)+MATCH(AE247,B:B,)))=D247,VLOOKUP(AE247,B:D,3,0),IF(AF247="--",INDEX(D:D,MATCH(AE247,INDEX(B:B,MATCH(AE247,B:B,)+1):B10761,)+MATCH(AE247,B:B,)),"---")),"---")=AD247,"---",IFERROR(IF(IF(AF247="--",INDEX(D:D,MATCH(AE247,INDEX(B:B,MATCH(AE247,B:B,)+1):B10761,)+MATCH(AE247,B:B,)))=AD247,VLOOKUP(AE247,B:D,3,0),IF(AF247="--",INDEX(D:D,MATCH(AE247,INDEX(B:B,MATCH(AE247,B:B,)+1):B10761,)+MATCH(AE247,B:B,)),"---")),"---"))</f>
        <v>---</v>
      </c>
      <c r="AI247" t="str">
        <f t="shared" si="35"/>
        <v>--</v>
      </c>
      <c r="AJ247" t="str">
        <f>IF(COUNTIF(CALC_CONN_TEI0181_REV01!F:F,IF(AH247&lt;&gt;"---",VLOOKUP(AD247,CALC_CONN_TEI0181_REV01!F:M,8,0),IF(IFERROR(IF(AD247=AH247,AI247,AH247),"---")="---","---",IF(COUNTIF(CALC_CONN_TEI0181_REV01!F:F,IFERROR(IF(AD247=AH247,AI247,AH247),"---"))&gt;0,"---",IFERROR(IF(AD247=AH247,AI247,AH247),"---")))))=1,IF(AH247&lt;&gt;"---",VLOOKUP(AD247,CALC_CONN_TEI0181_REV01!F:M,8,0),IF(IFERROR(IF(AD247=AH247,AI247,AH247),"---")="---","---",IF(COUNTIF(CALC_CONN_TEI0181_REV01!F:F,IFERROR(IF(AD247=AH247,AI247,AH247),"---"))&gt;0,"---",IFERROR(IF(AD247=AH247,AI247,AH247),"---")))),"---")</f>
        <v>---</v>
      </c>
      <c r="AK247" t="str">
        <f>IF(COUNTIF(CALC_CONN_TEI0181_REV01!F:F,IF(AH247&lt;&gt;"---",VLOOKUP(AD247,CALC_CONN_TEI0181_REV01!F:M,8,0),IF(IFERROR(IF(AD247=AH247,AI247,AH247),"---")="---","---",IF(COUNTIF(CALC_CONN_TEI0181_REV01!F:F,IFERROR(IF(AD247=AH247,AI247,AH247),"---"))&gt;0,"---",IFERROR(IF(AD247=AH247,AI247,AH247),"---")))))=0,IF(AH247&lt;&gt;"---",VLOOKUP(AD247,CALC_CONN_TEI0181_REV01!F:M,8,0),IF(IFERROR(IF(AD247=AH247,AI247,AH247),"---")="---","---",IF(COUNTIF(CALC_CONN_TEI0181_REV01!F:F,IFERROR(IF(AD247=AH247,AI247,AH247),"---"))&gt;0,"---",IFERROR(IF(AD247=AH247,AI247,AH247),"---")))),"---")</f>
        <v>---</v>
      </c>
    </row>
    <row r="248" spans="1:37" x14ac:dyDescent="0.25">
      <c r="A248" t="str">
        <f t="shared" si="27"/>
        <v>U1-K11</v>
      </c>
      <c r="B248" t="str">
        <f t="shared" si="28"/>
        <v>FPGA_VCC</v>
      </c>
      <c r="C248" t="str">
        <f t="shared" si="29"/>
        <v>U1-FPGA_VCC</v>
      </c>
      <c r="D248" t="str">
        <f t="shared" si="30"/>
        <v>U1-K11</v>
      </c>
      <c r="E248" t="s">
        <v>435</v>
      </c>
      <c r="F248" t="s">
        <v>709</v>
      </c>
      <c r="G248" t="s">
        <v>385</v>
      </c>
      <c r="AB248" t="str">
        <f>B2B!D245</f>
        <v>J3</v>
      </c>
      <c r="AC248" t="str">
        <f>B2B!E245</f>
        <v>43</v>
      </c>
      <c r="AD248" t="str">
        <f t="shared" si="31"/>
        <v>J3-43</v>
      </c>
      <c r="AE248" t="str">
        <f t="shared" si="32"/>
        <v>GND</v>
      </c>
      <c r="AF248" t="str">
        <f t="shared" si="33"/>
        <v>---</v>
      </c>
      <c r="AG248" t="str">
        <f t="shared" si="34"/>
        <v>---</v>
      </c>
      <c r="AH248" t="str">
        <f>IF(IFERROR(IF(IF(AF248="--",INDEX(D:D,MATCH(AE248,INDEX(B:B,MATCH(AE248,B:B,)+1):B10762,)+MATCH(AE248,B:B,)))=D248,VLOOKUP(AE248,B:D,3,0),IF(AF248="--",INDEX(D:D,MATCH(AE248,INDEX(B:B,MATCH(AE248,B:B,)+1):B10762,)+MATCH(AE248,B:B,)),"---")),"---")=AD248,"---",IFERROR(IF(IF(AF248="--",INDEX(D:D,MATCH(AE248,INDEX(B:B,MATCH(AE248,B:B,)+1):B10762,)+MATCH(AE248,B:B,)))=AD248,VLOOKUP(AE248,B:D,3,0),IF(AF248="--",INDEX(D:D,MATCH(AE248,INDEX(B:B,MATCH(AE248,B:B,)+1):B10762,)+MATCH(AE248,B:B,)),"---")),"---"))</f>
        <v>---</v>
      </c>
      <c r="AI248" t="str">
        <f t="shared" si="35"/>
        <v>--</v>
      </c>
      <c r="AJ248" t="str">
        <f>IF(COUNTIF(CALC_CONN_TEI0181_REV01!F:F,IF(AH248&lt;&gt;"---",VLOOKUP(AD248,CALC_CONN_TEI0181_REV01!F:M,8,0),IF(IFERROR(IF(AD248=AH248,AI248,AH248),"---")="---","---",IF(COUNTIF(CALC_CONN_TEI0181_REV01!F:F,IFERROR(IF(AD248=AH248,AI248,AH248),"---"))&gt;0,"---",IFERROR(IF(AD248=AH248,AI248,AH248),"---")))))=1,IF(AH248&lt;&gt;"---",VLOOKUP(AD248,CALC_CONN_TEI0181_REV01!F:M,8,0),IF(IFERROR(IF(AD248=AH248,AI248,AH248),"---")="---","---",IF(COUNTIF(CALC_CONN_TEI0181_REV01!F:F,IFERROR(IF(AD248=AH248,AI248,AH248),"---"))&gt;0,"---",IFERROR(IF(AD248=AH248,AI248,AH248),"---")))),"---")</f>
        <v>---</v>
      </c>
      <c r="AK248" t="str">
        <f>IF(COUNTIF(CALC_CONN_TEI0181_REV01!F:F,IF(AH248&lt;&gt;"---",VLOOKUP(AD248,CALC_CONN_TEI0181_REV01!F:M,8,0),IF(IFERROR(IF(AD248=AH248,AI248,AH248),"---")="---","---",IF(COUNTIF(CALC_CONN_TEI0181_REV01!F:F,IFERROR(IF(AD248=AH248,AI248,AH248),"---"))&gt;0,"---",IFERROR(IF(AD248=AH248,AI248,AH248),"---")))))=0,IF(AH248&lt;&gt;"---",VLOOKUP(AD248,CALC_CONN_TEI0181_REV01!F:M,8,0),IF(IFERROR(IF(AD248=AH248,AI248,AH248),"---")="---","---",IF(COUNTIF(CALC_CONN_TEI0181_REV01!F:F,IFERROR(IF(AD248=AH248,AI248,AH248),"---"))&gt;0,"---",IFERROR(IF(AD248=AH248,AI248,AH248),"---")))),"---")</f>
        <v>---</v>
      </c>
    </row>
    <row r="249" spans="1:37" x14ac:dyDescent="0.25">
      <c r="A249" t="str">
        <f t="shared" si="27"/>
        <v>U1-K13</v>
      </c>
      <c r="B249" t="str">
        <f t="shared" si="28"/>
        <v>FPGA_VCC</v>
      </c>
      <c r="C249" t="str">
        <f t="shared" si="29"/>
        <v>U1-FPGA_VCC</v>
      </c>
      <c r="D249" t="str">
        <f t="shared" si="30"/>
        <v>U1-K13</v>
      </c>
      <c r="E249" t="s">
        <v>435</v>
      </c>
      <c r="F249" t="s">
        <v>710</v>
      </c>
      <c r="G249" t="s">
        <v>385</v>
      </c>
      <c r="AB249" t="str">
        <f>B2B!D246</f>
        <v>J3</v>
      </c>
      <c r="AC249" t="str">
        <f>B2B!E246</f>
        <v>44</v>
      </c>
      <c r="AD249" t="str">
        <f t="shared" si="31"/>
        <v>J3-44</v>
      </c>
      <c r="AE249" t="str">
        <f t="shared" si="32"/>
        <v>A5_P</v>
      </c>
      <c r="AF249" t="str">
        <f t="shared" si="33"/>
        <v>Y1</v>
      </c>
      <c r="AG249">
        <f t="shared" si="34"/>
        <v>11.244199999999999</v>
      </c>
      <c r="AH249" t="str">
        <f>IF(IFERROR(IF(IF(AF249="--",INDEX(D:D,MATCH(AE249,INDEX(B:B,MATCH(AE249,B:B,)+1):B10763,)+MATCH(AE249,B:B,)))=D249,VLOOKUP(AE249,B:D,3,0),IF(AF249="--",INDEX(D:D,MATCH(AE249,INDEX(B:B,MATCH(AE249,B:B,)+1):B10763,)+MATCH(AE249,B:B,)),"---")),"---")=AD249,"---",IFERROR(IF(IF(AF249="--",INDEX(D:D,MATCH(AE249,INDEX(B:B,MATCH(AE249,B:B,)+1):B10763,)+MATCH(AE249,B:B,)))=AD249,VLOOKUP(AE249,B:D,3,0),IF(AF249="--",INDEX(D:D,MATCH(AE249,INDEX(B:B,MATCH(AE249,B:B,)+1):B10763,)+MATCH(AE249,B:B,)),"---")),"---"))</f>
        <v>---</v>
      </c>
      <c r="AI249" t="str">
        <f t="shared" si="35"/>
        <v>--</v>
      </c>
      <c r="AJ249" t="str">
        <f>IF(COUNTIF(CALC_CONN_TEI0181_REV01!F:F,IF(AH249&lt;&gt;"---",VLOOKUP(AD249,CALC_CONN_TEI0181_REV01!F:M,8,0),IF(IFERROR(IF(AD249=AH249,AI249,AH249),"---")="---","---",IF(COUNTIF(CALC_CONN_TEI0181_REV01!F:F,IFERROR(IF(AD249=AH249,AI249,AH249),"---"))&gt;0,"---",IFERROR(IF(AD249=AH249,AI249,AH249),"---")))))=1,IF(AH249&lt;&gt;"---",VLOOKUP(AD249,CALC_CONN_TEI0181_REV01!F:M,8,0),IF(IFERROR(IF(AD249=AH249,AI249,AH249),"---")="---","---",IF(COUNTIF(CALC_CONN_TEI0181_REV01!F:F,IFERROR(IF(AD249=AH249,AI249,AH249),"---"))&gt;0,"---",IFERROR(IF(AD249=AH249,AI249,AH249),"---")))),"---")</f>
        <v>---</v>
      </c>
      <c r="AK249" t="str">
        <f>IF(COUNTIF(CALC_CONN_TEI0181_REV01!F:F,IF(AH249&lt;&gt;"---",VLOOKUP(AD249,CALC_CONN_TEI0181_REV01!F:M,8,0),IF(IFERROR(IF(AD249=AH249,AI249,AH249),"---")="---","---",IF(COUNTIF(CALC_CONN_TEI0181_REV01!F:F,IFERROR(IF(AD249=AH249,AI249,AH249),"---"))&gt;0,"---",IFERROR(IF(AD249=AH249,AI249,AH249),"---")))))=0,IF(AH249&lt;&gt;"---",VLOOKUP(AD249,CALC_CONN_TEI0181_REV01!F:M,8,0),IF(IFERROR(IF(AD249=AH249,AI249,AH249),"---")="---","---",IF(COUNTIF(CALC_CONN_TEI0181_REV01!F:F,IFERROR(IF(AD249=AH249,AI249,AH249),"---"))&gt;0,"---",IFERROR(IF(AD249=AH249,AI249,AH249),"---")))),"---")</f>
        <v>---</v>
      </c>
    </row>
    <row r="250" spans="1:37" x14ac:dyDescent="0.25">
      <c r="A250" t="str">
        <f t="shared" si="27"/>
        <v>U1-K15</v>
      </c>
      <c r="B250" t="str">
        <f t="shared" si="28"/>
        <v>FPGA_VCC</v>
      </c>
      <c r="C250" t="str">
        <f t="shared" si="29"/>
        <v>U1-FPGA_VCC</v>
      </c>
      <c r="D250" t="str">
        <f t="shared" si="30"/>
        <v>U1-K15</v>
      </c>
      <c r="E250" t="s">
        <v>435</v>
      </c>
      <c r="F250" t="s">
        <v>711</v>
      </c>
      <c r="G250" t="s">
        <v>385</v>
      </c>
      <c r="AB250" t="str">
        <f>B2B!D247</f>
        <v>J3</v>
      </c>
      <c r="AC250" t="str">
        <f>B2B!E247</f>
        <v>45</v>
      </c>
      <c r="AD250" t="str">
        <f t="shared" si="31"/>
        <v>J3-45</v>
      </c>
      <c r="AE250" t="str">
        <f t="shared" si="32"/>
        <v>B5_P</v>
      </c>
      <c r="AF250" t="str">
        <f t="shared" si="33"/>
        <v>P5</v>
      </c>
      <c r="AG250">
        <f t="shared" si="34"/>
        <v>24.658100000000001</v>
      </c>
      <c r="AH250" t="str">
        <f>IF(IFERROR(IF(IF(AF250="--",INDEX(D:D,MATCH(AE250,INDEX(B:B,MATCH(AE250,B:B,)+1):B10764,)+MATCH(AE250,B:B,)))=D250,VLOOKUP(AE250,B:D,3,0),IF(AF250="--",INDEX(D:D,MATCH(AE250,INDEX(B:B,MATCH(AE250,B:B,)+1):B10764,)+MATCH(AE250,B:B,)),"---")),"---")=AD250,"---",IFERROR(IF(IF(AF250="--",INDEX(D:D,MATCH(AE250,INDEX(B:B,MATCH(AE250,B:B,)+1):B10764,)+MATCH(AE250,B:B,)))=AD250,VLOOKUP(AE250,B:D,3,0),IF(AF250="--",INDEX(D:D,MATCH(AE250,INDEX(B:B,MATCH(AE250,B:B,)+1):B10764,)+MATCH(AE250,B:B,)),"---")),"---"))</f>
        <v>---</v>
      </c>
      <c r="AI250" t="str">
        <f t="shared" si="35"/>
        <v>--</v>
      </c>
      <c r="AJ250" t="str">
        <f>IF(COUNTIF(CALC_CONN_TEI0181_REV01!F:F,IF(AH250&lt;&gt;"---",VLOOKUP(AD250,CALC_CONN_TEI0181_REV01!F:M,8,0),IF(IFERROR(IF(AD250=AH250,AI250,AH250),"---")="---","---",IF(COUNTIF(CALC_CONN_TEI0181_REV01!F:F,IFERROR(IF(AD250=AH250,AI250,AH250),"---"))&gt;0,"---",IFERROR(IF(AD250=AH250,AI250,AH250),"---")))))=1,IF(AH250&lt;&gt;"---",VLOOKUP(AD250,CALC_CONN_TEI0181_REV01!F:M,8,0),IF(IFERROR(IF(AD250=AH250,AI250,AH250),"---")="---","---",IF(COUNTIF(CALC_CONN_TEI0181_REV01!F:F,IFERROR(IF(AD250=AH250,AI250,AH250),"---"))&gt;0,"---",IFERROR(IF(AD250=AH250,AI250,AH250),"---")))),"---")</f>
        <v>---</v>
      </c>
      <c r="AK250" t="str">
        <f>IF(COUNTIF(CALC_CONN_TEI0181_REV01!F:F,IF(AH250&lt;&gt;"---",VLOOKUP(AD250,CALC_CONN_TEI0181_REV01!F:M,8,0),IF(IFERROR(IF(AD250=AH250,AI250,AH250),"---")="---","---",IF(COUNTIF(CALC_CONN_TEI0181_REV01!F:F,IFERROR(IF(AD250=AH250,AI250,AH250),"---"))&gt;0,"---",IFERROR(IF(AD250=AH250,AI250,AH250),"---")))))=0,IF(AH250&lt;&gt;"---",VLOOKUP(AD250,CALC_CONN_TEI0181_REV01!F:M,8,0),IF(IFERROR(IF(AD250=AH250,AI250,AH250),"---")="---","---",IF(COUNTIF(CALC_CONN_TEI0181_REV01!F:F,IFERROR(IF(AD250=AH250,AI250,AH250),"---"))&gt;0,"---",IFERROR(IF(AD250=AH250,AI250,AH250),"---")))),"---")</f>
        <v>---</v>
      </c>
    </row>
    <row r="251" spans="1:37" x14ac:dyDescent="0.25">
      <c r="A251" t="str">
        <f t="shared" si="27"/>
        <v>U1-L10</v>
      </c>
      <c r="B251" t="str">
        <f t="shared" si="28"/>
        <v>1.8V</v>
      </c>
      <c r="C251" t="str">
        <f t="shared" si="29"/>
        <v>U1-1.8V</v>
      </c>
      <c r="D251" t="str">
        <f t="shared" si="30"/>
        <v>U1-L10</v>
      </c>
      <c r="E251" t="s">
        <v>435</v>
      </c>
      <c r="F251" t="s">
        <v>712</v>
      </c>
      <c r="G251" t="s">
        <v>288</v>
      </c>
      <c r="AB251" t="str">
        <f>B2B!D248</f>
        <v>J3</v>
      </c>
      <c r="AC251" t="str">
        <f>B2B!E248</f>
        <v>46</v>
      </c>
      <c r="AD251" t="str">
        <f t="shared" si="31"/>
        <v>J3-46</v>
      </c>
      <c r="AE251" t="str">
        <f t="shared" si="32"/>
        <v>A5_N</v>
      </c>
      <c r="AF251" t="str">
        <f t="shared" si="33"/>
        <v>W2</v>
      </c>
      <c r="AG251">
        <f t="shared" si="34"/>
        <v>11.339</v>
      </c>
      <c r="AH251" t="str">
        <f>IF(IFERROR(IF(IF(AF251="--",INDEX(D:D,MATCH(AE251,INDEX(B:B,MATCH(AE251,B:B,)+1):B10765,)+MATCH(AE251,B:B,)))=D251,VLOOKUP(AE251,B:D,3,0),IF(AF251="--",INDEX(D:D,MATCH(AE251,INDEX(B:B,MATCH(AE251,B:B,)+1):B10765,)+MATCH(AE251,B:B,)),"---")),"---")=AD251,"---",IFERROR(IF(IF(AF251="--",INDEX(D:D,MATCH(AE251,INDEX(B:B,MATCH(AE251,B:B,)+1):B10765,)+MATCH(AE251,B:B,)))=AD251,VLOOKUP(AE251,B:D,3,0),IF(AF251="--",INDEX(D:D,MATCH(AE251,INDEX(B:B,MATCH(AE251,B:B,)+1):B10765,)+MATCH(AE251,B:B,)),"---")),"---"))</f>
        <v>---</v>
      </c>
      <c r="AI251" t="str">
        <f t="shared" si="35"/>
        <v>--</v>
      </c>
      <c r="AJ251" t="str">
        <f>IF(COUNTIF(CALC_CONN_TEI0181_REV01!F:F,IF(AH251&lt;&gt;"---",VLOOKUP(AD251,CALC_CONN_TEI0181_REV01!F:M,8,0),IF(IFERROR(IF(AD251=AH251,AI251,AH251),"---")="---","---",IF(COUNTIF(CALC_CONN_TEI0181_REV01!F:F,IFERROR(IF(AD251=AH251,AI251,AH251),"---"))&gt;0,"---",IFERROR(IF(AD251=AH251,AI251,AH251),"---")))))=1,IF(AH251&lt;&gt;"---",VLOOKUP(AD251,CALC_CONN_TEI0181_REV01!F:M,8,0),IF(IFERROR(IF(AD251=AH251,AI251,AH251),"---")="---","---",IF(COUNTIF(CALC_CONN_TEI0181_REV01!F:F,IFERROR(IF(AD251=AH251,AI251,AH251),"---"))&gt;0,"---",IFERROR(IF(AD251=AH251,AI251,AH251),"---")))),"---")</f>
        <v>---</v>
      </c>
      <c r="AK251" t="str">
        <f>IF(COUNTIF(CALC_CONN_TEI0181_REV01!F:F,IF(AH251&lt;&gt;"---",VLOOKUP(AD251,CALC_CONN_TEI0181_REV01!F:M,8,0),IF(IFERROR(IF(AD251=AH251,AI251,AH251),"---")="---","---",IF(COUNTIF(CALC_CONN_TEI0181_REV01!F:F,IFERROR(IF(AD251=AH251,AI251,AH251),"---"))&gt;0,"---",IFERROR(IF(AD251=AH251,AI251,AH251),"---")))))=0,IF(AH251&lt;&gt;"---",VLOOKUP(AD251,CALC_CONN_TEI0181_REV01!F:M,8,0),IF(IFERROR(IF(AD251=AH251,AI251,AH251),"---")="---","---",IF(COUNTIF(CALC_CONN_TEI0181_REV01!F:F,IFERROR(IF(AD251=AH251,AI251,AH251),"---"))&gt;0,"---",IFERROR(IF(AD251=AH251,AI251,AH251),"---")))),"---")</f>
        <v>---</v>
      </c>
    </row>
    <row r="252" spans="1:37" x14ac:dyDescent="0.25">
      <c r="A252" t="str">
        <f t="shared" si="27"/>
        <v>U1-L12</v>
      </c>
      <c r="B252" t="str">
        <f t="shared" si="28"/>
        <v>FPGA_VCC</v>
      </c>
      <c r="C252" t="str">
        <f t="shared" si="29"/>
        <v>U1-FPGA_VCC</v>
      </c>
      <c r="D252" t="str">
        <f t="shared" si="30"/>
        <v>U1-L12</v>
      </c>
      <c r="E252" t="s">
        <v>435</v>
      </c>
      <c r="F252" t="s">
        <v>713</v>
      </c>
      <c r="G252" t="s">
        <v>385</v>
      </c>
      <c r="AB252" t="str">
        <f>B2B!D249</f>
        <v>J3</v>
      </c>
      <c r="AC252" t="str">
        <f>B2B!E249</f>
        <v>47</v>
      </c>
      <c r="AD252" t="str">
        <f t="shared" si="31"/>
        <v>J3-47</v>
      </c>
      <c r="AE252" t="str">
        <f t="shared" si="32"/>
        <v>B5_N</v>
      </c>
      <c r="AF252" t="str">
        <f t="shared" si="33"/>
        <v>P4</v>
      </c>
      <c r="AG252">
        <f t="shared" si="34"/>
        <v>24.5748</v>
      </c>
      <c r="AH252" t="str">
        <f>IF(IFERROR(IF(IF(AF252="--",INDEX(D:D,MATCH(AE252,INDEX(B:B,MATCH(AE252,B:B,)+1):B10766,)+MATCH(AE252,B:B,)))=D252,VLOOKUP(AE252,B:D,3,0),IF(AF252="--",INDEX(D:D,MATCH(AE252,INDEX(B:B,MATCH(AE252,B:B,)+1):B10766,)+MATCH(AE252,B:B,)),"---")),"---")=AD252,"---",IFERROR(IF(IF(AF252="--",INDEX(D:D,MATCH(AE252,INDEX(B:B,MATCH(AE252,B:B,)+1):B10766,)+MATCH(AE252,B:B,)))=AD252,VLOOKUP(AE252,B:D,3,0),IF(AF252="--",INDEX(D:D,MATCH(AE252,INDEX(B:B,MATCH(AE252,B:B,)+1):B10766,)+MATCH(AE252,B:B,)),"---")),"---"))</f>
        <v>---</v>
      </c>
      <c r="AI252" t="str">
        <f t="shared" si="35"/>
        <v>--</v>
      </c>
      <c r="AJ252" t="str">
        <f>IF(COUNTIF(CALC_CONN_TEI0181_REV01!F:F,IF(AH252&lt;&gt;"---",VLOOKUP(AD252,CALC_CONN_TEI0181_REV01!F:M,8,0),IF(IFERROR(IF(AD252=AH252,AI252,AH252),"---")="---","---",IF(COUNTIF(CALC_CONN_TEI0181_REV01!F:F,IFERROR(IF(AD252=AH252,AI252,AH252),"---"))&gt;0,"---",IFERROR(IF(AD252=AH252,AI252,AH252),"---")))))=1,IF(AH252&lt;&gt;"---",VLOOKUP(AD252,CALC_CONN_TEI0181_REV01!F:M,8,0),IF(IFERROR(IF(AD252=AH252,AI252,AH252),"---")="---","---",IF(COUNTIF(CALC_CONN_TEI0181_REV01!F:F,IFERROR(IF(AD252=AH252,AI252,AH252),"---"))&gt;0,"---",IFERROR(IF(AD252=AH252,AI252,AH252),"---")))),"---")</f>
        <v>---</v>
      </c>
      <c r="AK252" t="str">
        <f>IF(COUNTIF(CALC_CONN_TEI0181_REV01!F:F,IF(AH252&lt;&gt;"---",VLOOKUP(AD252,CALC_CONN_TEI0181_REV01!F:M,8,0),IF(IFERROR(IF(AD252=AH252,AI252,AH252),"---")="---","---",IF(COUNTIF(CALC_CONN_TEI0181_REV01!F:F,IFERROR(IF(AD252=AH252,AI252,AH252),"---"))&gt;0,"---",IFERROR(IF(AD252=AH252,AI252,AH252),"---")))))=0,IF(AH252&lt;&gt;"---",VLOOKUP(AD252,CALC_CONN_TEI0181_REV01!F:M,8,0),IF(IFERROR(IF(AD252=AH252,AI252,AH252),"---")="---","---",IF(COUNTIF(CALC_CONN_TEI0181_REV01!F:F,IFERROR(IF(AD252=AH252,AI252,AH252),"---"))&gt;0,"---",IFERROR(IF(AD252=AH252,AI252,AH252),"---")))),"---")</f>
        <v>---</v>
      </c>
    </row>
    <row r="253" spans="1:37" x14ac:dyDescent="0.25">
      <c r="A253" t="str">
        <f t="shared" si="27"/>
        <v>U1-L14</v>
      </c>
      <c r="B253" t="str">
        <f t="shared" si="28"/>
        <v>FPGA_VCC</v>
      </c>
      <c r="C253" t="str">
        <f t="shared" si="29"/>
        <v>U1-FPGA_VCC</v>
      </c>
      <c r="D253" t="str">
        <f t="shared" si="30"/>
        <v>U1-L14</v>
      </c>
      <c r="E253" t="s">
        <v>435</v>
      </c>
      <c r="F253" t="s">
        <v>714</v>
      </c>
      <c r="G253" t="s">
        <v>385</v>
      </c>
      <c r="AB253" t="str">
        <f>B2B!D250</f>
        <v>J3</v>
      </c>
      <c r="AC253" t="str">
        <f>B2B!E250</f>
        <v>48</v>
      </c>
      <c r="AD253" t="str">
        <f t="shared" si="31"/>
        <v>J3-48</v>
      </c>
      <c r="AE253" t="str">
        <f t="shared" si="32"/>
        <v>GND</v>
      </c>
      <c r="AF253" t="str">
        <f t="shared" si="33"/>
        <v>---</v>
      </c>
      <c r="AG253" t="str">
        <f t="shared" si="34"/>
        <v>---</v>
      </c>
      <c r="AH253" t="str">
        <f>IF(IFERROR(IF(IF(AF253="--",INDEX(D:D,MATCH(AE253,INDEX(B:B,MATCH(AE253,B:B,)+1):B10767,)+MATCH(AE253,B:B,)))=D253,VLOOKUP(AE253,B:D,3,0),IF(AF253="--",INDEX(D:D,MATCH(AE253,INDEX(B:B,MATCH(AE253,B:B,)+1):B10767,)+MATCH(AE253,B:B,)),"---")),"---")=AD253,"---",IFERROR(IF(IF(AF253="--",INDEX(D:D,MATCH(AE253,INDEX(B:B,MATCH(AE253,B:B,)+1):B10767,)+MATCH(AE253,B:B,)))=AD253,VLOOKUP(AE253,B:D,3,0),IF(AF253="--",INDEX(D:D,MATCH(AE253,INDEX(B:B,MATCH(AE253,B:B,)+1):B10767,)+MATCH(AE253,B:B,)),"---")),"---"))</f>
        <v>---</v>
      </c>
      <c r="AI253" t="str">
        <f t="shared" si="35"/>
        <v>--</v>
      </c>
      <c r="AJ253" t="str">
        <f>IF(COUNTIF(CALC_CONN_TEI0181_REV01!F:F,IF(AH253&lt;&gt;"---",VLOOKUP(AD253,CALC_CONN_TEI0181_REV01!F:M,8,0),IF(IFERROR(IF(AD253=AH253,AI253,AH253),"---")="---","---",IF(COUNTIF(CALC_CONN_TEI0181_REV01!F:F,IFERROR(IF(AD253=AH253,AI253,AH253),"---"))&gt;0,"---",IFERROR(IF(AD253=AH253,AI253,AH253),"---")))))=1,IF(AH253&lt;&gt;"---",VLOOKUP(AD253,CALC_CONN_TEI0181_REV01!F:M,8,0),IF(IFERROR(IF(AD253=AH253,AI253,AH253),"---")="---","---",IF(COUNTIF(CALC_CONN_TEI0181_REV01!F:F,IFERROR(IF(AD253=AH253,AI253,AH253),"---"))&gt;0,"---",IFERROR(IF(AD253=AH253,AI253,AH253),"---")))),"---")</f>
        <v>---</v>
      </c>
      <c r="AK253" t="str">
        <f>IF(COUNTIF(CALC_CONN_TEI0181_REV01!F:F,IF(AH253&lt;&gt;"---",VLOOKUP(AD253,CALC_CONN_TEI0181_REV01!F:M,8,0),IF(IFERROR(IF(AD253=AH253,AI253,AH253),"---")="---","---",IF(COUNTIF(CALC_CONN_TEI0181_REV01!F:F,IFERROR(IF(AD253=AH253,AI253,AH253),"---"))&gt;0,"---",IFERROR(IF(AD253=AH253,AI253,AH253),"---")))))=0,IF(AH253&lt;&gt;"---",VLOOKUP(AD253,CALC_CONN_TEI0181_REV01!F:M,8,0),IF(IFERROR(IF(AD253=AH253,AI253,AH253),"---")="---","---",IF(COUNTIF(CALC_CONN_TEI0181_REV01!F:F,IFERROR(IF(AD253=AH253,AI253,AH253),"---"))&gt;0,"---",IFERROR(IF(AD253=AH253,AI253,AH253),"---")))),"---")</f>
        <v>---</v>
      </c>
    </row>
    <row r="254" spans="1:37" x14ac:dyDescent="0.25">
      <c r="A254" t="str">
        <f t="shared" si="27"/>
        <v>U1-L16</v>
      </c>
      <c r="B254" t="str">
        <f t="shared" si="28"/>
        <v>FPGA_VCC</v>
      </c>
      <c r="C254" t="str">
        <f t="shared" si="29"/>
        <v>U1-FPGA_VCC</v>
      </c>
      <c r="D254" t="str">
        <f t="shared" si="30"/>
        <v>U1-L16</v>
      </c>
      <c r="E254" t="s">
        <v>435</v>
      </c>
      <c r="F254" t="s">
        <v>715</v>
      </c>
      <c r="G254" t="s">
        <v>385</v>
      </c>
      <c r="AB254" t="str">
        <f>B2B!D251</f>
        <v>J3</v>
      </c>
      <c r="AC254" t="str">
        <f>B2B!E251</f>
        <v>49</v>
      </c>
      <c r="AD254" t="str">
        <f t="shared" si="31"/>
        <v>J3-49</v>
      </c>
      <c r="AE254" t="str">
        <f t="shared" si="32"/>
        <v>GND</v>
      </c>
      <c r="AF254" t="str">
        <f t="shared" si="33"/>
        <v>---</v>
      </c>
      <c r="AG254" t="str">
        <f t="shared" si="34"/>
        <v>---</v>
      </c>
      <c r="AH254" t="str">
        <f>IF(IFERROR(IF(IF(AF254="--",INDEX(D:D,MATCH(AE254,INDEX(B:B,MATCH(AE254,B:B,)+1):B10768,)+MATCH(AE254,B:B,)))=D254,VLOOKUP(AE254,B:D,3,0),IF(AF254="--",INDEX(D:D,MATCH(AE254,INDEX(B:B,MATCH(AE254,B:B,)+1):B10768,)+MATCH(AE254,B:B,)),"---")),"---")=AD254,"---",IFERROR(IF(IF(AF254="--",INDEX(D:D,MATCH(AE254,INDEX(B:B,MATCH(AE254,B:B,)+1):B10768,)+MATCH(AE254,B:B,)))=AD254,VLOOKUP(AE254,B:D,3,0),IF(AF254="--",INDEX(D:D,MATCH(AE254,INDEX(B:B,MATCH(AE254,B:B,)+1):B10768,)+MATCH(AE254,B:B,)),"---")),"---"))</f>
        <v>---</v>
      </c>
      <c r="AI254" t="str">
        <f t="shared" si="35"/>
        <v>--</v>
      </c>
      <c r="AJ254" t="str">
        <f>IF(COUNTIF(CALC_CONN_TEI0181_REV01!F:F,IF(AH254&lt;&gt;"---",VLOOKUP(AD254,CALC_CONN_TEI0181_REV01!F:M,8,0),IF(IFERROR(IF(AD254=AH254,AI254,AH254),"---")="---","---",IF(COUNTIF(CALC_CONN_TEI0181_REV01!F:F,IFERROR(IF(AD254=AH254,AI254,AH254),"---"))&gt;0,"---",IFERROR(IF(AD254=AH254,AI254,AH254),"---")))))=1,IF(AH254&lt;&gt;"---",VLOOKUP(AD254,CALC_CONN_TEI0181_REV01!F:M,8,0),IF(IFERROR(IF(AD254=AH254,AI254,AH254),"---")="---","---",IF(COUNTIF(CALC_CONN_TEI0181_REV01!F:F,IFERROR(IF(AD254=AH254,AI254,AH254),"---"))&gt;0,"---",IFERROR(IF(AD254=AH254,AI254,AH254),"---")))),"---")</f>
        <v>---</v>
      </c>
      <c r="AK254" t="str">
        <f>IF(COUNTIF(CALC_CONN_TEI0181_REV01!F:F,IF(AH254&lt;&gt;"---",VLOOKUP(AD254,CALC_CONN_TEI0181_REV01!F:M,8,0),IF(IFERROR(IF(AD254=AH254,AI254,AH254),"---")="---","---",IF(COUNTIF(CALC_CONN_TEI0181_REV01!F:F,IFERROR(IF(AD254=AH254,AI254,AH254),"---"))&gt;0,"---",IFERROR(IF(AD254=AH254,AI254,AH254),"---")))))=0,IF(AH254&lt;&gt;"---",VLOOKUP(AD254,CALC_CONN_TEI0181_REV01!F:M,8,0),IF(IFERROR(IF(AD254=AH254,AI254,AH254),"---")="---","---",IF(COUNTIF(CALC_CONN_TEI0181_REV01!F:F,IFERROR(IF(AD254=AH254,AI254,AH254),"---"))&gt;0,"---",IFERROR(IF(AD254=AH254,AI254,AH254),"---")))),"---")</f>
        <v>---</v>
      </c>
    </row>
    <row r="255" spans="1:37" x14ac:dyDescent="0.25">
      <c r="A255" t="str">
        <f t="shared" si="27"/>
        <v>U1-M9</v>
      </c>
      <c r="B255" t="str">
        <f t="shared" si="28"/>
        <v>1.8V</v>
      </c>
      <c r="C255" t="str">
        <f t="shared" si="29"/>
        <v>U1-1.8V</v>
      </c>
      <c r="D255" t="str">
        <f t="shared" si="30"/>
        <v>U1-M9</v>
      </c>
      <c r="E255" t="s">
        <v>435</v>
      </c>
      <c r="F255" t="s">
        <v>716</v>
      </c>
      <c r="G255" t="s">
        <v>288</v>
      </c>
      <c r="AB255" t="str">
        <f>B2B!D252</f>
        <v>J3</v>
      </c>
      <c r="AC255" t="str">
        <f>B2B!E252</f>
        <v>50</v>
      </c>
      <c r="AD255" t="str">
        <f t="shared" si="31"/>
        <v>J3-50</v>
      </c>
      <c r="AE255" t="str">
        <f t="shared" si="32"/>
        <v>NetJ3_50</v>
      </c>
      <c r="AF255" t="str">
        <f t="shared" si="33"/>
        <v>--</v>
      </c>
      <c r="AG255" t="e">
        <f t="shared" si="34"/>
        <v>#N/A</v>
      </c>
      <c r="AH255" t="str">
        <f>IF(IFERROR(IF(IF(AF255="--",INDEX(D:D,MATCH(AE255,INDEX(B:B,MATCH(AE255,B:B,)+1):B10769,)+MATCH(AE255,B:B,)))=D255,VLOOKUP(AE255,B:D,3,0),IF(AF255="--",INDEX(D:D,MATCH(AE255,INDEX(B:B,MATCH(AE255,B:B,)+1):B10769,)+MATCH(AE255,B:B,)),"---")),"---")=AD255,"---",IFERROR(IF(IF(AF255="--",INDEX(D:D,MATCH(AE255,INDEX(B:B,MATCH(AE255,B:B,)+1):B10769,)+MATCH(AE255,B:B,)))=AD255,VLOOKUP(AE255,B:D,3,0),IF(AF255="--",INDEX(D:D,MATCH(AE255,INDEX(B:B,MATCH(AE255,B:B,)+1):B10769,)+MATCH(AE255,B:B,)),"---")),"---"))</f>
        <v>---</v>
      </c>
      <c r="AI255" t="str">
        <f t="shared" si="35"/>
        <v>--</v>
      </c>
      <c r="AJ255" t="str">
        <f>IF(COUNTIF(CALC_CONN_TEI0181_REV01!F:F,IF(AH255&lt;&gt;"---",VLOOKUP(AD255,CALC_CONN_TEI0181_REV01!F:M,8,0),IF(IFERROR(IF(AD255=AH255,AI255,AH255),"---")="---","---",IF(COUNTIF(CALC_CONN_TEI0181_REV01!F:F,IFERROR(IF(AD255=AH255,AI255,AH255),"---"))&gt;0,"---",IFERROR(IF(AD255=AH255,AI255,AH255),"---")))))=1,IF(AH255&lt;&gt;"---",VLOOKUP(AD255,CALC_CONN_TEI0181_REV01!F:M,8,0),IF(IFERROR(IF(AD255=AH255,AI255,AH255),"---")="---","---",IF(COUNTIF(CALC_CONN_TEI0181_REV01!F:F,IFERROR(IF(AD255=AH255,AI255,AH255),"---"))&gt;0,"---",IFERROR(IF(AD255=AH255,AI255,AH255),"---")))),"---")</f>
        <v>---</v>
      </c>
      <c r="AK255" t="str">
        <f>IF(COUNTIF(CALC_CONN_TEI0181_REV01!F:F,IF(AH255&lt;&gt;"---",VLOOKUP(AD255,CALC_CONN_TEI0181_REV01!F:M,8,0),IF(IFERROR(IF(AD255=AH255,AI255,AH255),"---")="---","---",IF(COUNTIF(CALC_CONN_TEI0181_REV01!F:F,IFERROR(IF(AD255=AH255,AI255,AH255),"---"))&gt;0,"---",IFERROR(IF(AD255=AH255,AI255,AH255),"---")))))=0,IF(AH255&lt;&gt;"---",VLOOKUP(AD255,CALC_CONN_TEI0181_REV01!F:M,8,0),IF(IFERROR(IF(AD255=AH255,AI255,AH255),"---")="---","---",IF(COUNTIF(CALC_CONN_TEI0181_REV01!F:F,IFERROR(IF(AD255=AH255,AI255,AH255),"---"))&gt;0,"---",IFERROR(IF(AD255=AH255,AI255,AH255),"---")))),"---")</f>
        <v>---</v>
      </c>
    </row>
    <row r="256" spans="1:37" x14ac:dyDescent="0.25">
      <c r="A256" t="str">
        <f t="shared" si="27"/>
        <v>U1-M11</v>
      </c>
      <c r="B256" t="str">
        <f t="shared" si="28"/>
        <v>FPGA_VCC</v>
      </c>
      <c r="C256" t="str">
        <f t="shared" si="29"/>
        <v>U1-FPGA_VCC</v>
      </c>
      <c r="D256" t="str">
        <f t="shared" si="30"/>
        <v>U1-M11</v>
      </c>
      <c r="E256" t="s">
        <v>435</v>
      </c>
      <c r="F256" t="s">
        <v>717</v>
      </c>
      <c r="G256" t="s">
        <v>385</v>
      </c>
      <c r="AB256" t="str">
        <f>B2B!D253</f>
        <v>J3</v>
      </c>
      <c r="AC256" t="str">
        <f>B2B!E253</f>
        <v>51</v>
      </c>
      <c r="AD256" t="str">
        <f t="shared" si="31"/>
        <v>J3-51</v>
      </c>
      <c r="AE256" t="str">
        <f t="shared" si="32"/>
        <v>SDI</v>
      </c>
      <c r="AF256" t="str">
        <f t="shared" si="33"/>
        <v>--</v>
      </c>
      <c r="AG256">
        <f t="shared" si="34"/>
        <v>0</v>
      </c>
      <c r="AH256" t="str">
        <f>IF(IFERROR(IF(IF(AF256="--",INDEX(D:D,MATCH(AE256,INDEX(B:B,MATCH(AE256,B:B,)+1):B10770,)+MATCH(AE256,B:B,)))=D256,VLOOKUP(AE256,B:D,3,0),IF(AF256="--",INDEX(D:D,MATCH(AE256,INDEX(B:B,MATCH(AE256,B:B,)+1):B10770,)+MATCH(AE256,B:B,)),"---")),"---")=AD256,"---",IFERROR(IF(IF(AF256="--",INDEX(D:D,MATCH(AE256,INDEX(B:B,MATCH(AE256,B:B,)+1):B10770,)+MATCH(AE256,B:B,)))=AD256,VLOOKUP(AE256,B:D,3,0),IF(AF256="--",INDEX(D:D,MATCH(AE256,INDEX(B:B,MATCH(AE256,B:B,)+1):B10770,)+MATCH(AE256,B:B,)),"---")),"---"))</f>
        <v>---</v>
      </c>
      <c r="AI256" t="str">
        <f t="shared" si="35"/>
        <v>--</v>
      </c>
      <c r="AJ256" t="str">
        <f>IF(COUNTIF(CALC_CONN_TEI0181_REV01!F:F,IF(AH256&lt;&gt;"---",VLOOKUP(AD256,CALC_CONN_TEI0181_REV01!F:M,8,0),IF(IFERROR(IF(AD256=AH256,AI256,AH256),"---")="---","---",IF(COUNTIF(CALC_CONN_TEI0181_REV01!F:F,IFERROR(IF(AD256=AH256,AI256,AH256),"---"))&gt;0,"---",IFERROR(IF(AD256=AH256,AI256,AH256),"---")))))=1,IF(AH256&lt;&gt;"---",VLOOKUP(AD256,CALC_CONN_TEI0181_REV01!F:M,8,0),IF(IFERROR(IF(AD256=AH256,AI256,AH256),"---")="---","---",IF(COUNTIF(CALC_CONN_TEI0181_REV01!F:F,IFERROR(IF(AD256=AH256,AI256,AH256),"---"))&gt;0,"---",IFERROR(IF(AD256=AH256,AI256,AH256),"---")))),"---")</f>
        <v>---</v>
      </c>
      <c r="AK256" t="str">
        <f>IF(COUNTIF(CALC_CONN_TEI0181_REV01!F:F,IF(AH256&lt;&gt;"---",VLOOKUP(AD256,CALC_CONN_TEI0181_REV01!F:M,8,0),IF(IFERROR(IF(AD256=AH256,AI256,AH256),"---")="---","---",IF(COUNTIF(CALC_CONN_TEI0181_REV01!F:F,IFERROR(IF(AD256=AH256,AI256,AH256),"---"))&gt;0,"---",IFERROR(IF(AD256=AH256,AI256,AH256),"---")))))=0,IF(AH256&lt;&gt;"---",VLOOKUP(AD256,CALC_CONN_TEI0181_REV01!F:M,8,0),IF(IFERROR(IF(AD256=AH256,AI256,AH256),"---")="---","---",IF(COUNTIF(CALC_CONN_TEI0181_REV01!F:F,IFERROR(IF(AD256=AH256,AI256,AH256),"---"))&gt;0,"---",IFERROR(IF(AD256=AH256,AI256,AH256),"---")))),"---")</f>
        <v>---</v>
      </c>
    </row>
    <row r="257" spans="1:37" x14ac:dyDescent="0.25">
      <c r="A257" t="str">
        <f t="shared" si="27"/>
        <v>U1-M13</v>
      </c>
      <c r="B257" t="str">
        <f t="shared" si="28"/>
        <v>FPGA_VCC</v>
      </c>
      <c r="C257" t="str">
        <f t="shared" si="29"/>
        <v>U1-FPGA_VCC</v>
      </c>
      <c r="D257" t="str">
        <f t="shared" si="30"/>
        <v>U1-M13</v>
      </c>
      <c r="E257" t="s">
        <v>435</v>
      </c>
      <c r="F257" t="s">
        <v>718</v>
      </c>
      <c r="G257" t="s">
        <v>385</v>
      </c>
      <c r="AB257" t="str">
        <f>B2B!D254</f>
        <v>J3</v>
      </c>
      <c r="AC257" t="str">
        <f>B2B!E254</f>
        <v>52</v>
      </c>
      <c r="AD257" t="str">
        <f t="shared" si="31"/>
        <v>J3-52</v>
      </c>
      <c r="AE257" t="str">
        <f t="shared" si="32"/>
        <v>NetJ3_52</v>
      </c>
      <c r="AF257" t="str">
        <f t="shared" si="33"/>
        <v>--</v>
      </c>
      <c r="AG257" t="e">
        <f t="shared" si="34"/>
        <v>#N/A</v>
      </c>
      <c r="AH257" t="str">
        <f>IF(IFERROR(IF(IF(AF257="--",INDEX(D:D,MATCH(AE257,INDEX(B:B,MATCH(AE257,B:B,)+1):B10771,)+MATCH(AE257,B:B,)))=D257,VLOOKUP(AE257,B:D,3,0),IF(AF257="--",INDEX(D:D,MATCH(AE257,INDEX(B:B,MATCH(AE257,B:B,)+1):B10771,)+MATCH(AE257,B:B,)),"---")),"---")=AD257,"---",IFERROR(IF(IF(AF257="--",INDEX(D:D,MATCH(AE257,INDEX(B:B,MATCH(AE257,B:B,)+1):B10771,)+MATCH(AE257,B:B,)))=AD257,VLOOKUP(AE257,B:D,3,0),IF(AF257="--",INDEX(D:D,MATCH(AE257,INDEX(B:B,MATCH(AE257,B:B,)+1):B10771,)+MATCH(AE257,B:B,)),"---")),"---"))</f>
        <v>---</v>
      </c>
      <c r="AI257" t="str">
        <f t="shared" si="35"/>
        <v>--</v>
      </c>
      <c r="AJ257" t="str">
        <f>IF(COUNTIF(CALC_CONN_TEI0181_REV01!F:F,IF(AH257&lt;&gt;"---",VLOOKUP(AD257,CALC_CONN_TEI0181_REV01!F:M,8,0),IF(IFERROR(IF(AD257=AH257,AI257,AH257),"---")="---","---",IF(COUNTIF(CALC_CONN_TEI0181_REV01!F:F,IFERROR(IF(AD257=AH257,AI257,AH257),"---"))&gt;0,"---",IFERROR(IF(AD257=AH257,AI257,AH257),"---")))))=1,IF(AH257&lt;&gt;"---",VLOOKUP(AD257,CALC_CONN_TEI0181_REV01!F:M,8,0),IF(IFERROR(IF(AD257=AH257,AI257,AH257),"---")="---","---",IF(COUNTIF(CALC_CONN_TEI0181_REV01!F:F,IFERROR(IF(AD257=AH257,AI257,AH257),"---"))&gt;0,"---",IFERROR(IF(AD257=AH257,AI257,AH257),"---")))),"---")</f>
        <v>---</v>
      </c>
      <c r="AK257" t="str">
        <f>IF(COUNTIF(CALC_CONN_TEI0181_REV01!F:F,IF(AH257&lt;&gt;"---",VLOOKUP(AD257,CALC_CONN_TEI0181_REV01!F:M,8,0),IF(IFERROR(IF(AD257=AH257,AI257,AH257),"---")="---","---",IF(COUNTIF(CALC_CONN_TEI0181_REV01!F:F,IFERROR(IF(AD257=AH257,AI257,AH257),"---"))&gt;0,"---",IFERROR(IF(AD257=AH257,AI257,AH257),"---")))))=0,IF(AH257&lt;&gt;"---",VLOOKUP(AD257,CALC_CONN_TEI0181_REV01!F:M,8,0),IF(IFERROR(IF(AD257=AH257,AI257,AH257),"---")="---","---",IF(COUNTIF(CALC_CONN_TEI0181_REV01!F:F,IFERROR(IF(AD257=AH257,AI257,AH257),"---"))&gt;0,"---",IFERROR(IF(AD257=AH257,AI257,AH257),"---")))),"---")</f>
        <v>---</v>
      </c>
    </row>
    <row r="258" spans="1:37" x14ac:dyDescent="0.25">
      <c r="A258" t="str">
        <f t="shared" si="27"/>
        <v>U1-M15</v>
      </c>
      <c r="B258" t="str">
        <f t="shared" si="28"/>
        <v>FPGA_VCC</v>
      </c>
      <c r="C258" t="str">
        <f t="shared" si="29"/>
        <v>U1-FPGA_VCC</v>
      </c>
      <c r="D258" t="str">
        <f t="shared" si="30"/>
        <v>U1-M15</v>
      </c>
      <c r="E258" t="s">
        <v>435</v>
      </c>
      <c r="F258" t="s">
        <v>719</v>
      </c>
      <c r="G258" t="s">
        <v>385</v>
      </c>
      <c r="AB258" t="str">
        <f>B2B!D255</f>
        <v>J3</v>
      </c>
      <c r="AC258" t="str">
        <f>B2B!E255</f>
        <v>53</v>
      </c>
      <c r="AD258" t="str">
        <f t="shared" si="31"/>
        <v>J3-53</v>
      </c>
      <c r="AE258" t="str">
        <f t="shared" si="32"/>
        <v>SDO</v>
      </c>
      <c r="AF258" t="str">
        <f t="shared" si="33"/>
        <v>--</v>
      </c>
      <c r="AG258">
        <f t="shared" si="34"/>
        <v>0</v>
      </c>
      <c r="AH258" t="str">
        <f>IF(IFERROR(IF(IF(AF258="--",INDEX(D:D,MATCH(AE258,INDEX(B:B,MATCH(AE258,B:B,)+1):B10772,)+MATCH(AE258,B:B,)))=D258,VLOOKUP(AE258,B:D,3,0),IF(AF258="--",INDEX(D:D,MATCH(AE258,INDEX(B:B,MATCH(AE258,B:B,)+1):B10772,)+MATCH(AE258,B:B,)),"---")),"---")=AD258,"---",IFERROR(IF(IF(AF258="--",INDEX(D:D,MATCH(AE258,INDEX(B:B,MATCH(AE258,B:B,)+1):B10772,)+MATCH(AE258,B:B,)))=AD258,VLOOKUP(AE258,B:D,3,0),IF(AF258="--",INDEX(D:D,MATCH(AE258,INDEX(B:B,MATCH(AE258,B:B,)+1):B10772,)+MATCH(AE258,B:B,)),"---")),"---"))</f>
        <v>---</v>
      </c>
      <c r="AI258" t="str">
        <f t="shared" si="35"/>
        <v>--</v>
      </c>
      <c r="AJ258" t="str">
        <f>IF(COUNTIF(CALC_CONN_TEI0181_REV01!F:F,IF(AH258&lt;&gt;"---",VLOOKUP(AD258,CALC_CONN_TEI0181_REV01!F:M,8,0),IF(IFERROR(IF(AD258=AH258,AI258,AH258),"---")="---","---",IF(COUNTIF(CALC_CONN_TEI0181_REV01!F:F,IFERROR(IF(AD258=AH258,AI258,AH258),"---"))&gt;0,"---",IFERROR(IF(AD258=AH258,AI258,AH258),"---")))))=1,IF(AH258&lt;&gt;"---",VLOOKUP(AD258,CALC_CONN_TEI0181_REV01!F:M,8,0),IF(IFERROR(IF(AD258=AH258,AI258,AH258),"---")="---","---",IF(COUNTIF(CALC_CONN_TEI0181_REV01!F:F,IFERROR(IF(AD258=AH258,AI258,AH258),"---"))&gt;0,"---",IFERROR(IF(AD258=AH258,AI258,AH258),"---")))),"---")</f>
        <v>---</v>
      </c>
      <c r="AK258" t="str">
        <f>IF(COUNTIF(CALC_CONN_TEI0181_REV01!F:F,IF(AH258&lt;&gt;"---",VLOOKUP(AD258,CALC_CONN_TEI0181_REV01!F:M,8,0),IF(IFERROR(IF(AD258=AH258,AI258,AH258),"---")="---","---",IF(COUNTIF(CALC_CONN_TEI0181_REV01!F:F,IFERROR(IF(AD258=AH258,AI258,AH258),"---"))&gt;0,"---",IFERROR(IF(AD258=AH258,AI258,AH258),"---")))))=0,IF(AH258&lt;&gt;"---",VLOOKUP(AD258,CALC_CONN_TEI0181_REV01!F:M,8,0),IF(IFERROR(IF(AD258=AH258,AI258,AH258),"---")="---","---",IF(COUNTIF(CALC_CONN_TEI0181_REV01!F:F,IFERROR(IF(AD258=AH258,AI258,AH258),"---"))&gt;0,"---",IFERROR(IF(AD258=AH258,AI258,AH258),"---")))),"---")</f>
        <v>---</v>
      </c>
    </row>
    <row r="259" spans="1:37" x14ac:dyDescent="0.25">
      <c r="A259" t="str">
        <f t="shared" si="27"/>
        <v>U1-M17</v>
      </c>
      <c r="B259" t="str">
        <f t="shared" si="28"/>
        <v>FPGA_VCC</v>
      </c>
      <c r="C259" t="str">
        <f t="shared" si="29"/>
        <v>U1-FPGA_VCC</v>
      </c>
      <c r="D259" t="str">
        <f t="shared" si="30"/>
        <v>U1-M17</v>
      </c>
      <c r="E259" t="s">
        <v>435</v>
      </c>
      <c r="F259" t="s">
        <v>720</v>
      </c>
      <c r="G259" t="s">
        <v>385</v>
      </c>
      <c r="AB259" t="str">
        <f>B2B!D256</f>
        <v>J3</v>
      </c>
      <c r="AC259" t="str">
        <f>B2B!E256</f>
        <v>54</v>
      </c>
      <c r="AD259" t="str">
        <f t="shared" si="31"/>
        <v>J3-54</v>
      </c>
      <c r="AE259" t="str">
        <f t="shared" si="32"/>
        <v>GND</v>
      </c>
      <c r="AF259" t="str">
        <f t="shared" si="33"/>
        <v>---</v>
      </c>
      <c r="AG259" t="str">
        <f t="shared" si="34"/>
        <v>---</v>
      </c>
      <c r="AH259" t="str">
        <f>IF(IFERROR(IF(IF(AF259="--",INDEX(D:D,MATCH(AE259,INDEX(B:B,MATCH(AE259,B:B,)+1):B10773,)+MATCH(AE259,B:B,)))=D259,VLOOKUP(AE259,B:D,3,0),IF(AF259="--",INDEX(D:D,MATCH(AE259,INDEX(B:B,MATCH(AE259,B:B,)+1):B10773,)+MATCH(AE259,B:B,)),"---")),"---")=AD259,"---",IFERROR(IF(IF(AF259="--",INDEX(D:D,MATCH(AE259,INDEX(B:B,MATCH(AE259,B:B,)+1):B10773,)+MATCH(AE259,B:B,)))=AD259,VLOOKUP(AE259,B:D,3,0),IF(AF259="--",INDEX(D:D,MATCH(AE259,INDEX(B:B,MATCH(AE259,B:B,)+1):B10773,)+MATCH(AE259,B:B,)),"---")),"---"))</f>
        <v>---</v>
      </c>
      <c r="AI259" t="str">
        <f t="shared" si="35"/>
        <v>--</v>
      </c>
      <c r="AJ259" t="str">
        <f>IF(COUNTIF(CALC_CONN_TEI0181_REV01!F:F,IF(AH259&lt;&gt;"---",VLOOKUP(AD259,CALC_CONN_TEI0181_REV01!F:M,8,0),IF(IFERROR(IF(AD259=AH259,AI259,AH259),"---")="---","---",IF(COUNTIF(CALC_CONN_TEI0181_REV01!F:F,IFERROR(IF(AD259=AH259,AI259,AH259),"---"))&gt;0,"---",IFERROR(IF(AD259=AH259,AI259,AH259),"---")))))=1,IF(AH259&lt;&gt;"---",VLOOKUP(AD259,CALC_CONN_TEI0181_REV01!F:M,8,0),IF(IFERROR(IF(AD259=AH259,AI259,AH259),"---")="---","---",IF(COUNTIF(CALC_CONN_TEI0181_REV01!F:F,IFERROR(IF(AD259=AH259,AI259,AH259),"---"))&gt;0,"---",IFERROR(IF(AD259=AH259,AI259,AH259),"---")))),"---")</f>
        <v>---</v>
      </c>
      <c r="AK259" t="str">
        <f>IF(COUNTIF(CALC_CONN_TEI0181_REV01!F:F,IF(AH259&lt;&gt;"---",VLOOKUP(AD259,CALC_CONN_TEI0181_REV01!F:M,8,0),IF(IFERROR(IF(AD259=AH259,AI259,AH259),"---")="---","---",IF(COUNTIF(CALC_CONN_TEI0181_REV01!F:F,IFERROR(IF(AD259=AH259,AI259,AH259),"---"))&gt;0,"---",IFERROR(IF(AD259=AH259,AI259,AH259),"---")))))=0,IF(AH259&lt;&gt;"---",VLOOKUP(AD259,CALC_CONN_TEI0181_REV01!F:M,8,0),IF(IFERROR(IF(AD259=AH259,AI259,AH259),"---")="---","---",IF(COUNTIF(CALC_CONN_TEI0181_REV01!F:F,IFERROR(IF(AD259=AH259,AI259,AH259),"---"))&gt;0,"---",IFERROR(IF(AD259=AH259,AI259,AH259),"---")))),"---")</f>
        <v>---</v>
      </c>
    </row>
    <row r="260" spans="1:37" x14ac:dyDescent="0.25">
      <c r="A260" t="str">
        <f t="shared" si="27"/>
        <v>U1-N8</v>
      </c>
      <c r="B260" t="str">
        <f t="shared" si="28"/>
        <v>1.8V</v>
      </c>
      <c r="C260" t="str">
        <f t="shared" si="29"/>
        <v>U1-1.8V</v>
      </c>
      <c r="D260" t="str">
        <f t="shared" si="30"/>
        <v>U1-N8</v>
      </c>
      <c r="E260" t="s">
        <v>435</v>
      </c>
      <c r="F260" t="s">
        <v>721</v>
      </c>
      <c r="G260" t="s">
        <v>288</v>
      </c>
      <c r="AB260" t="str">
        <f>B2B!D257</f>
        <v>J3</v>
      </c>
      <c r="AC260" t="str">
        <f>B2B!E257</f>
        <v>55</v>
      </c>
      <c r="AD260" t="str">
        <f t="shared" si="31"/>
        <v>J3-55</v>
      </c>
      <c r="AE260" t="str">
        <f t="shared" si="32"/>
        <v>SEL</v>
      </c>
      <c r="AF260" t="str">
        <f t="shared" si="33"/>
        <v>--</v>
      </c>
      <c r="AG260">
        <f t="shared" si="34"/>
        <v>0</v>
      </c>
      <c r="AH260" t="str">
        <f>IF(IFERROR(IF(IF(AF260="--",INDEX(D:D,MATCH(AE260,INDEX(B:B,MATCH(AE260,B:B,)+1):B10774,)+MATCH(AE260,B:B,)))=D260,VLOOKUP(AE260,B:D,3,0),IF(AF260="--",INDEX(D:D,MATCH(AE260,INDEX(B:B,MATCH(AE260,B:B,)+1):B10774,)+MATCH(AE260,B:B,)),"---")),"---")=AD260,"---",IFERROR(IF(IF(AF260="--",INDEX(D:D,MATCH(AE260,INDEX(B:B,MATCH(AE260,B:B,)+1):B10774,)+MATCH(AE260,B:B,)))=AD260,VLOOKUP(AE260,B:D,3,0),IF(AF260="--",INDEX(D:D,MATCH(AE260,INDEX(B:B,MATCH(AE260,B:B,)+1):B10774,)+MATCH(AE260,B:B,)),"---")),"---"))</f>
        <v>---</v>
      </c>
      <c r="AI260" t="str">
        <f t="shared" si="35"/>
        <v>--</v>
      </c>
      <c r="AJ260" t="str">
        <f>IF(COUNTIF(CALC_CONN_TEI0181_REV01!F:F,IF(AH260&lt;&gt;"---",VLOOKUP(AD260,CALC_CONN_TEI0181_REV01!F:M,8,0),IF(IFERROR(IF(AD260=AH260,AI260,AH260),"---")="---","---",IF(COUNTIF(CALC_CONN_TEI0181_REV01!F:F,IFERROR(IF(AD260=AH260,AI260,AH260),"---"))&gt;0,"---",IFERROR(IF(AD260=AH260,AI260,AH260),"---")))))=1,IF(AH260&lt;&gt;"---",VLOOKUP(AD260,CALC_CONN_TEI0181_REV01!F:M,8,0),IF(IFERROR(IF(AD260=AH260,AI260,AH260),"---")="---","---",IF(COUNTIF(CALC_CONN_TEI0181_REV01!F:F,IFERROR(IF(AD260=AH260,AI260,AH260),"---"))&gt;0,"---",IFERROR(IF(AD260=AH260,AI260,AH260),"---")))),"---")</f>
        <v>---</v>
      </c>
      <c r="AK260" t="str">
        <f>IF(COUNTIF(CALC_CONN_TEI0181_REV01!F:F,IF(AH260&lt;&gt;"---",VLOOKUP(AD260,CALC_CONN_TEI0181_REV01!F:M,8,0),IF(IFERROR(IF(AD260=AH260,AI260,AH260),"---")="---","---",IF(COUNTIF(CALC_CONN_TEI0181_REV01!F:F,IFERROR(IF(AD260=AH260,AI260,AH260),"---"))&gt;0,"---",IFERROR(IF(AD260=AH260,AI260,AH260),"---")))))=0,IF(AH260&lt;&gt;"---",VLOOKUP(AD260,CALC_CONN_TEI0181_REV01!F:M,8,0),IF(IFERROR(IF(AD260=AH260,AI260,AH260),"---")="---","---",IF(COUNTIF(CALC_CONN_TEI0181_REV01!F:F,IFERROR(IF(AD260=AH260,AI260,AH260),"---"))&gt;0,"---",IFERROR(IF(AD260=AH260,AI260,AH260),"---")))),"---")</f>
        <v>---</v>
      </c>
    </row>
    <row r="261" spans="1:37" x14ac:dyDescent="0.25">
      <c r="A261" t="str">
        <f t="shared" si="27"/>
        <v>U1-N10</v>
      </c>
      <c r="B261" t="str">
        <f t="shared" si="28"/>
        <v>FPGA_VCC</v>
      </c>
      <c r="C261" t="str">
        <f t="shared" si="29"/>
        <v>U1-FPGA_VCC</v>
      </c>
      <c r="D261" t="str">
        <f t="shared" si="30"/>
        <v>U1-N10</v>
      </c>
      <c r="E261" t="s">
        <v>435</v>
      </c>
      <c r="F261" t="s">
        <v>722</v>
      </c>
      <c r="G261" t="s">
        <v>385</v>
      </c>
      <c r="AB261" t="str">
        <f>B2B!D258</f>
        <v>J3</v>
      </c>
      <c r="AC261" t="str">
        <f>B2B!E258</f>
        <v>56</v>
      </c>
      <c r="AD261" t="str">
        <f t="shared" si="31"/>
        <v>J3-56</v>
      </c>
      <c r="AE261" t="str">
        <f t="shared" si="32"/>
        <v>NetJ3_56</v>
      </c>
      <c r="AF261" t="str">
        <f t="shared" si="33"/>
        <v>--</v>
      </c>
      <c r="AG261" t="e">
        <f t="shared" si="34"/>
        <v>#N/A</v>
      </c>
      <c r="AH261" t="str">
        <f>IF(IFERROR(IF(IF(AF261="--",INDEX(D:D,MATCH(AE261,INDEX(B:B,MATCH(AE261,B:B,)+1):B10775,)+MATCH(AE261,B:B,)))=D261,VLOOKUP(AE261,B:D,3,0),IF(AF261="--",INDEX(D:D,MATCH(AE261,INDEX(B:B,MATCH(AE261,B:B,)+1):B10775,)+MATCH(AE261,B:B,)),"---")),"---")=AD261,"---",IFERROR(IF(IF(AF261="--",INDEX(D:D,MATCH(AE261,INDEX(B:B,MATCH(AE261,B:B,)+1):B10775,)+MATCH(AE261,B:B,)))=AD261,VLOOKUP(AE261,B:D,3,0),IF(AF261="--",INDEX(D:D,MATCH(AE261,INDEX(B:B,MATCH(AE261,B:B,)+1):B10775,)+MATCH(AE261,B:B,)),"---")),"---"))</f>
        <v>---</v>
      </c>
      <c r="AI261" t="str">
        <f t="shared" si="35"/>
        <v>--</v>
      </c>
      <c r="AJ261" t="str">
        <f>IF(COUNTIF(CALC_CONN_TEI0181_REV01!F:F,IF(AH261&lt;&gt;"---",VLOOKUP(AD261,CALC_CONN_TEI0181_REV01!F:M,8,0),IF(IFERROR(IF(AD261=AH261,AI261,AH261),"---")="---","---",IF(COUNTIF(CALC_CONN_TEI0181_REV01!F:F,IFERROR(IF(AD261=AH261,AI261,AH261),"---"))&gt;0,"---",IFERROR(IF(AD261=AH261,AI261,AH261),"---")))))=1,IF(AH261&lt;&gt;"---",VLOOKUP(AD261,CALC_CONN_TEI0181_REV01!F:M,8,0),IF(IFERROR(IF(AD261=AH261,AI261,AH261),"---")="---","---",IF(COUNTIF(CALC_CONN_TEI0181_REV01!F:F,IFERROR(IF(AD261=AH261,AI261,AH261),"---"))&gt;0,"---",IFERROR(IF(AD261=AH261,AI261,AH261),"---")))),"---")</f>
        <v>---</v>
      </c>
      <c r="AK261" t="str">
        <f>IF(COUNTIF(CALC_CONN_TEI0181_REV01!F:F,IF(AH261&lt;&gt;"---",VLOOKUP(AD261,CALC_CONN_TEI0181_REV01!F:M,8,0),IF(IFERROR(IF(AD261=AH261,AI261,AH261),"---")="---","---",IF(COUNTIF(CALC_CONN_TEI0181_REV01!F:F,IFERROR(IF(AD261=AH261,AI261,AH261),"---"))&gt;0,"---",IFERROR(IF(AD261=AH261,AI261,AH261),"---")))))=0,IF(AH261&lt;&gt;"---",VLOOKUP(AD261,CALC_CONN_TEI0181_REV01!F:M,8,0),IF(IFERROR(IF(AD261=AH261,AI261,AH261),"---")="---","---",IF(COUNTIF(CALC_CONN_TEI0181_REV01!F:F,IFERROR(IF(AD261=AH261,AI261,AH261),"---"))&gt;0,"---",IFERROR(IF(AD261=AH261,AI261,AH261),"---")))),"---")</f>
        <v>---</v>
      </c>
    </row>
    <row r="262" spans="1:37" x14ac:dyDescent="0.25">
      <c r="A262" t="str">
        <f t="shared" ref="A262:A325" si="36">$E262&amp;"-"&amp;$F262</f>
        <v>U1-N12</v>
      </c>
      <c r="B262" t="str">
        <f t="shared" ref="B262:B325" si="37">IF(OR(E262=$A$2,E262=$B$2,E262=$C$2,E262=$D$2),"--",G262)</f>
        <v>FPGA_VCC</v>
      </c>
      <c r="C262" t="str">
        <f t="shared" ref="C262:C325" si="38">$E262&amp;"-"&amp;$G262</f>
        <v>U1-FPGA_VCC</v>
      </c>
      <c r="D262" t="str">
        <f t="shared" ref="D262:D325" si="39">A262</f>
        <v>U1-N12</v>
      </c>
      <c r="E262" t="s">
        <v>435</v>
      </c>
      <c r="F262" t="s">
        <v>723</v>
      </c>
      <c r="G262" t="s">
        <v>385</v>
      </c>
      <c r="AB262" t="str">
        <f>B2B!D259</f>
        <v>J3</v>
      </c>
      <c r="AC262" t="str">
        <f>B2B!E259</f>
        <v>57</v>
      </c>
      <c r="AD262" t="str">
        <f t="shared" si="31"/>
        <v>J3-57</v>
      </c>
      <c r="AE262" t="str">
        <f t="shared" si="32"/>
        <v>MODE</v>
      </c>
      <c r="AF262" t="str">
        <f t="shared" si="33"/>
        <v>--</v>
      </c>
      <c r="AG262">
        <f t="shared" si="34"/>
        <v>0</v>
      </c>
      <c r="AH262" t="str">
        <f>IF(IFERROR(IF(IF(AF262="--",INDEX(D:D,MATCH(AE262,INDEX(B:B,MATCH(AE262,B:B,)+1):B10776,)+MATCH(AE262,B:B,)))=D262,VLOOKUP(AE262,B:D,3,0),IF(AF262="--",INDEX(D:D,MATCH(AE262,INDEX(B:B,MATCH(AE262,B:B,)+1):B10776,)+MATCH(AE262,B:B,)),"---")),"---")=AD262,"---",IFERROR(IF(IF(AF262="--",INDEX(D:D,MATCH(AE262,INDEX(B:B,MATCH(AE262,B:B,)+1):B10776,)+MATCH(AE262,B:B,)))=AD262,VLOOKUP(AE262,B:D,3,0),IF(AF262="--",INDEX(D:D,MATCH(AE262,INDEX(B:B,MATCH(AE262,B:B,)+1):B10776,)+MATCH(AE262,B:B,)),"---")),"---"))</f>
        <v>---</v>
      </c>
      <c r="AI262" t="str">
        <f t="shared" si="35"/>
        <v>--</v>
      </c>
      <c r="AJ262" t="str">
        <f>IF(COUNTIF(CALC_CONN_TEI0181_REV01!F:F,IF(AH262&lt;&gt;"---",VLOOKUP(AD262,CALC_CONN_TEI0181_REV01!F:M,8,0),IF(IFERROR(IF(AD262=AH262,AI262,AH262),"---")="---","---",IF(COUNTIF(CALC_CONN_TEI0181_REV01!F:F,IFERROR(IF(AD262=AH262,AI262,AH262),"---"))&gt;0,"---",IFERROR(IF(AD262=AH262,AI262,AH262),"---")))))=1,IF(AH262&lt;&gt;"---",VLOOKUP(AD262,CALC_CONN_TEI0181_REV01!F:M,8,0),IF(IFERROR(IF(AD262=AH262,AI262,AH262),"---")="---","---",IF(COUNTIF(CALC_CONN_TEI0181_REV01!F:F,IFERROR(IF(AD262=AH262,AI262,AH262),"---"))&gt;0,"---",IFERROR(IF(AD262=AH262,AI262,AH262),"---")))),"---")</f>
        <v>---</v>
      </c>
      <c r="AK262" t="str">
        <f>IF(COUNTIF(CALC_CONN_TEI0181_REV01!F:F,IF(AH262&lt;&gt;"---",VLOOKUP(AD262,CALC_CONN_TEI0181_REV01!F:M,8,0),IF(IFERROR(IF(AD262=AH262,AI262,AH262),"---")="---","---",IF(COUNTIF(CALC_CONN_TEI0181_REV01!F:F,IFERROR(IF(AD262=AH262,AI262,AH262),"---"))&gt;0,"---",IFERROR(IF(AD262=AH262,AI262,AH262),"---")))))=0,IF(AH262&lt;&gt;"---",VLOOKUP(AD262,CALC_CONN_TEI0181_REV01!F:M,8,0),IF(IFERROR(IF(AD262=AH262,AI262,AH262),"---")="---","---",IF(COUNTIF(CALC_CONN_TEI0181_REV01!F:F,IFERROR(IF(AD262=AH262,AI262,AH262),"---"))&gt;0,"---",IFERROR(IF(AD262=AH262,AI262,AH262),"---")))),"---")</f>
        <v>---</v>
      </c>
    </row>
    <row r="263" spans="1:37" x14ac:dyDescent="0.25">
      <c r="A263" t="str">
        <f t="shared" si="36"/>
        <v>U1-N14</v>
      </c>
      <c r="B263" t="str">
        <f t="shared" si="37"/>
        <v>FPGA_VCC</v>
      </c>
      <c r="C263" t="str">
        <f t="shared" si="38"/>
        <v>U1-FPGA_VCC</v>
      </c>
      <c r="D263" t="str">
        <f t="shared" si="39"/>
        <v>U1-N14</v>
      </c>
      <c r="E263" t="s">
        <v>435</v>
      </c>
      <c r="F263" t="s">
        <v>724</v>
      </c>
      <c r="G263" t="s">
        <v>385</v>
      </c>
      <c r="AB263" t="str">
        <f>B2B!D260</f>
        <v>J3</v>
      </c>
      <c r="AC263" t="str">
        <f>B2B!E260</f>
        <v>58</v>
      </c>
      <c r="AD263" t="str">
        <f t="shared" ref="AD263:AD265" si="40">AB263&amp;"-"&amp;AC263</f>
        <v>J3-58</v>
      </c>
      <c r="AE263" t="str">
        <f t="shared" ref="AE263:AE265" si="41">VLOOKUP(AD263,A:G,7,0)</f>
        <v>NetJ3_58</v>
      </c>
      <c r="AF263" t="str">
        <f t="shared" ref="AF263:AF265" si="42">IF(
IF(
IFERROR(VLOOKUP(AE263,$AM$6:$AM$50,1,),1)=1,1,0),
IFERROR(VLOOKUP($F$2&amp;"-"&amp;AE263,C:G,4,0),
"--"),"---")</f>
        <v>--</v>
      </c>
      <c r="AG263" t="e">
        <f t="shared" ref="AG263:AG265" si="43">IF(AF263&lt;&gt;"---",VLOOKUP(AE263,L:N,3,0),"---")</f>
        <v>#N/A</v>
      </c>
      <c r="AH263" t="str">
        <f>IF(IFERROR(IF(IF(AF263="--",INDEX(D:D,MATCH(AE263,INDEX(B:B,MATCH(AE263,B:B,)+1):B10777,)+MATCH(AE263,B:B,)))=D263,VLOOKUP(AE263,B:D,3,0),IF(AF263="--",INDEX(D:D,MATCH(AE263,INDEX(B:B,MATCH(AE263,B:B,)+1):B10777,)+MATCH(AE263,B:B,)),"---")),"---")=AD263,"---",IFERROR(IF(IF(AF263="--",INDEX(D:D,MATCH(AE263,INDEX(B:B,MATCH(AE263,B:B,)+1):B10777,)+MATCH(AE263,B:B,)))=AD263,VLOOKUP(AE263,B:D,3,0),IF(AF263="--",INDEX(D:D,MATCH(AE263,INDEX(B:B,MATCH(AE263,B:B,)+1):B10777,)+MATCH(AE263,B:B,)),"---")),"---"))</f>
        <v>---</v>
      </c>
      <c r="AI263" t="str">
        <f t="shared" ref="AI263:AI265" si="44">IFERROR(IF(IF(COUNTIF($AO$6:$AQ$150,AE263)&gt;0,"---","--")="---",VLOOKUP(AE263,$AO$6:$AQ$150,2,0),"--"),"---")</f>
        <v>--</v>
      </c>
      <c r="AJ263" t="str">
        <f>IF(COUNTIF(CALC_CONN_TEI0181_REV01!F:F,IF(AH263&lt;&gt;"---",VLOOKUP(AD263,CALC_CONN_TEI0181_REV01!F:M,8,0),IF(IFERROR(IF(AD263=AH263,AI263,AH263),"---")="---","---",IF(COUNTIF(CALC_CONN_TEI0181_REV01!F:F,IFERROR(IF(AD263=AH263,AI263,AH263),"---"))&gt;0,"---",IFERROR(IF(AD263=AH263,AI263,AH263),"---")))))=1,IF(AH263&lt;&gt;"---",VLOOKUP(AD263,CALC_CONN_TEI0181_REV01!F:M,8,0),IF(IFERROR(IF(AD263=AH263,AI263,AH263),"---")="---","---",IF(COUNTIF(CALC_CONN_TEI0181_REV01!F:F,IFERROR(IF(AD263=AH263,AI263,AH263),"---"))&gt;0,"---",IFERROR(IF(AD263=AH263,AI263,AH263),"---")))),"---")</f>
        <v>---</v>
      </c>
      <c r="AK263" t="str">
        <f>IF(COUNTIF(CALC_CONN_TEI0181_REV01!F:F,IF(AH263&lt;&gt;"---",VLOOKUP(AD263,CALC_CONN_TEI0181_REV01!F:M,8,0),IF(IFERROR(IF(AD263=AH263,AI263,AH263),"---")="---","---",IF(COUNTIF(CALC_CONN_TEI0181_REV01!F:F,IFERROR(IF(AD263=AH263,AI263,AH263),"---"))&gt;0,"---",IFERROR(IF(AD263=AH263,AI263,AH263),"---")))))=0,IF(AH263&lt;&gt;"---",VLOOKUP(AD263,CALC_CONN_TEI0181_REV01!F:M,8,0),IF(IFERROR(IF(AD263=AH263,AI263,AH263),"---")="---","---",IF(COUNTIF(CALC_CONN_TEI0181_REV01!F:F,IFERROR(IF(AD263=AH263,AI263,AH263),"---"))&gt;0,"---",IFERROR(IF(AD263=AH263,AI263,AH263),"---")))),"---")</f>
        <v>---</v>
      </c>
    </row>
    <row r="264" spans="1:37" x14ac:dyDescent="0.25">
      <c r="A264" t="str">
        <f t="shared" si="36"/>
        <v>U1-N16</v>
      </c>
      <c r="B264" t="str">
        <f t="shared" si="37"/>
        <v>FPGA_VCC</v>
      </c>
      <c r="C264" t="str">
        <f t="shared" si="38"/>
        <v>U1-FPGA_VCC</v>
      </c>
      <c r="D264" t="str">
        <f t="shared" si="39"/>
        <v>U1-N16</v>
      </c>
      <c r="E264" t="s">
        <v>435</v>
      </c>
      <c r="F264" t="s">
        <v>725</v>
      </c>
      <c r="G264" t="s">
        <v>385</v>
      </c>
      <c r="AB264" t="str">
        <f>B2B!D261</f>
        <v>J3</v>
      </c>
      <c r="AC264" t="str">
        <f>B2B!E261</f>
        <v>59</v>
      </c>
      <c r="AD264" t="str">
        <f t="shared" si="40"/>
        <v>J3-59</v>
      </c>
      <c r="AE264" t="str">
        <f t="shared" si="41"/>
        <v>SCK</v>
      </c>
      <c r="AF264" t="str">
        <f t="shared" si="42"/>
        <v>--</v>
      </c>
      <c r="AG264">
        <f t="shared" si="43"/>
        <v>0</v>
      </c>
      <c r="AH264" t="str">
        <f>IF(IFERROR(IF(IF(AF264="--",INDEX(D:D,MATCH(AE264,INDEX(B:B,MATCH(AE264,B:B,)+1):B10778,)+MATCH(AE264,B:B,)))=D264,VLOOKUP(AE264,B:D,3,0),IF(AF264="--",INDEX(D:D,MATCH(AE264,INDEX(B:B,MATCH(AE264,B:B,)+1):B10778,)+MATCH(AE264,B:B,)),"---")),"---")=AD264,"---",IFERROR(IF(IF(AF264="--",INDEX(D:D,MATCH(AE264,INDEX(B:B,MATCH(AE264,B:B,)+1):B10778,)+MATCH(AE264,B:B,)))=AD264,VLOOKUP(AE264,B:D,3,0),IF(AF264="--",INDEX(D:D,MATCH(AE264,INDEX(B:B,MATCH(AE264,B:B,)+1):B10778,)+MATCH(AE264,B:B,)),"---")),"---"))</f>
        <v>---</v>
      </c>
      <c r="AI264" t="str">
        <f t="shared" si="44"/>
        <v>--</v>
      </c>
      <c r="AJ264" t="str">
        <f>IF(COUNTIF(CALC_CONN_TEI0181_REV01!F:F,IF(AH264&lt;&gt;"---",VLOOKUP(AD264,CALC_CONN_TEI0181_REV01!F:M,8,0),IF(IFERROR(IF(AD264=AH264,AI264,AH264),"---")="---","---",IF(COUNTIF(CALC_CONN_TEI0181_REV01!F:F,IFERROR(IF(AD264=AH264,AI264,AH264),"---"))&gt;0,"---",IFERROR(IF(AD264=AH264,AI264,AH264),"---")))))=1,IF(AH264&lt;&gt;"---",VLOOKUP(AD264,CALC_CONN_TEI0181_REV01!F:M,8,0),IF(IFERROR(IF(AD264=AH264,AI264,AH264),"---")="---","---",IF(COUNTIF(CALC_CONN_TEI0181_REV01!F:F,IFERROR(IF(AD264=AH264,AI264,AH264),"---"))&gt;0,"---",IFERROR(IF(AD264=AH264,AI264,AH264),"---")))),"---")</f>
        <v>---</v>
      </c>
      <c r="AK264" t="str">
        <f>IF(COUNTIF(CALC_CONN_TEI0181_REV01!F:F,IF(AH264&lt;&gt;"---",VLOOKUP(AD264,CALC_CONN_TEI0181_REV01!F:M,8,0),IF(IFERROR(IF(AD264=AH264,AI264,AH264),"---")="---","---",IF(COUNTIF(CALC_CONN_TEI0181_REV01!F:F,IFERROR(IF(AD264=AH264,AI264,AH264),"---"))&gt;0,"---",IFERROR(IF(AD264=AH264,AI264,AH264),"---")))))=0,IF(AH264&lt;&gt;"---",VLOOKUP(AD264,CALC_CONN_TEI0181_REV01!F:M,8,0),IF(IFERROR(IF(AD264=AH264,AI264,AH264),"---")="---","---",IF(COUNTIF(CALC_CONN_TEI0181_REV01!F:F,IFERROR(IF(AD264=AH264,AI264,AH264),"---"))&gt;0,"---",IFERROR(IF(AD264=AH264,AI264,AH264),"---")))),"---")</f>
        <v>---</v>
      </c>
    </row>
    <row r="265" spans="1:37" x14ac:dyDescent="0.25">
      <c r="A265" t="str">
        <f t="shared" si="36"/>
        <v>U1-N18</v>
      </c>
      <c r="B265" t="str">
        <f t="shared" si="37"/>
        <v>NetC27_2</v>
      </c>
      <c r="C265" t="str">
        <f t="shared" si="38"/>
        <v>U1-NetC27_2</v>
      </c>
      <c r="D265" t="str">
        <f t="shared" si="39"/>
        <v>U1-N18</v>
      </c>
      <c r="E265" t="s">
        <v>435</v>
      </c>
      <c r="F265" t="s">
        <v>726</v>
      </c>
      <c r="G265" t="s">
        <v>434</v>
      </c>
      <c r="AB265" t="str">
        <f>B2B!D262</f>
        <v>J3</v>
      </c>
      <c r="AC265" t="str">
        <f>B2B!E262</f>
        <v>60</v>
      </c>
      <c r="AD265" t="str">
        <f t="shared" si="40"/>
        <v>J3-60</v>
      </c>
      <c r="AE265" t="str">
        <f t="shared" si="41"/>
        <v>5V</v>
      </c>
      <c r="AF265" t="str">
        <f t="shared" si="42"/>
        <v>---</v>
      </c>
      <c r="AG265" t="str">
        <f t="shared" si="43"/>
        <v>---</v>
      </c>
      <c r="AH265" t="str">
        <f>IF(IFERROR(IF(IF(AF265="--",INDEX(D:D,MATCH(AE265,INDEX(B:B,MATCH(AE265,B:B,)+1):B10779,)+MATCH(AE265,B:B,)))=D265,VLOOKUP(AE265,B:D,3,0),IF(AF265="--",INDEX(D:D,MATCH(AE265,INDEX(B:B,MATCH(AE265,B:B,)+1):B10779,)+MATCH(AE265,B:B,)),"---")),"---")=AD265,"---",IFERROR(IF(IF(AF265="--",INDEX(D:D,MATCH(AE265,INDEX(B:B,MATCH(AE265,B:B,)+1):B10779,)+MATCH(AE265,B:B,)))=AD265,VLOOKUP(AE265,B:D,3,0),IF(AF265="--",INDEX(D:D,MATCH(AE265,INDEX(B:B,MATCH(AE265,B:B,)+1):B10779,)+MATCH(AE265,B:B,)),"---")),"---"))</f>
        <v>---</v>
      </c>
      <c r="AI265" t="str">
        <f t="shared" si="44"/>
        <v>--</v>
      </c>
      <c r="AJ265" t="str">
        <f>IF(COUNTIF(CALC_CONN_TEI0181_REV01!F:F,IF(AH265&lt;&gt;"---",VLOOKUP(AD265,CALC_CONN_TEI0181_REV01!F:M,8,0),IF(IFERROR(IF(AD265=AH265,AI265,AH265),"---")="---","---",IF(COUNTIF(CALC_CONN_TEI0181_REV01!F:F,IFERROR(IF(AD265=AH265,AI265,AH265),"---"))&gt;0,"---",IFERROR(IF(AD265=AH265,AI265,AH265),"---")))))=1,IF(AH265&lt;&gt;"---",VLOOKUP(AD265,CALC_CONN_TEI0181_REV01!F:M,8,0),IF(IFERROR(IF(AD265=AH265,AI265,AH265),"---")="---","---",IF(COUNTIF(CALC_CONN_TEI0181_REV01!F:F,IFERROR(IF(AD265=AH265,AI265,AH265),"---"))&gt;0,"---",IFERROR(IF(AD265=AH265,AI265,AH265),"---")))),"---")</f>
        <v>---</v>
      </c>
      <c r="AK265" t="str">
        <f>IF(COUNTIF(CALC_CONN_TEI0181_REV01!F:F,IF(AH265&lt;&gt;"---",VLOOKUP(AD265,CALC_CONN_TEI0181_REV01!F:M,8,0),IF(IFERROR(IF(AD265=AH265,AI265,AH265),"---")="---","---",IF(COUNTIF(CALC_CONN_TEI0181_REV01!F:F,IFERROR(IF(AD265=AH265,AI265,AH265),"---"))&gt;0,"---",IFERROR(IF(AD265=AH265,AI265,AH265),"---")))))=0,IF(AH265&lt;&gt;"---",VLOOKUP(AD265,CALC_CONN_TEI0181_REV01!F:M,8,0),IF(IFERROR(IF(AD265=AH265,AI265,AH265),"---")="---","---",IF(COUNTIF(CALC_CONN_TEI0181_REV01!F:F,IFERROR(IF(AD265=AH265,AI265,AH265),"---"))&gt;0,"---",IFERROR(IF(AD265=AH265,AI265,AH265),"---")))),"---")</f>
        <v>---</v>
      </c>
    </row>
    <row r="266" spans="1:37" x14ac:dyDescent="0.25">
      <c r="A266" t="str">
        <f t="shared" si="36"/>
        <v>U1-P9</v>
      </c>
      <c r="B266" t="str">
        <f t="shared" si="37"/>
        <v>1.8V</v>
      </c>
      <c r="C266" t="str">
        <f t="shared" si="38"/>
        <v>U1-1.8V</v>
      </c>
      <c r="D266" t="str">
        <f t="shared" si="39"/>
        <v>U1-P9</v>
      </c>
      <c r="E266" t="s">
        <v>435</v>
      </c>
      <c r="F266" t="s">
        <v>727</v>
      </c>
      <c r="G266" t="s">
        <v>288</v>
      </c>
    </row>
    <row r="267" spans="1:37" x14ac:dyDescent="0.25">
      <c r="A267" t="str">
        <f t="shared" si="36"/>
        <v>U1-P11</v>
      </c>
      <c r="B267" t="str">
        <f t="shared" si="37"/>
        <v>FPGA_VCC</v>
      </c>
      <c r="C267" t="str">
        <f t="shared" si="38"/>
        <v>U1-FPGA_VCC</v>
      </c>
      <c r="D267" t="str">
        <f t="shared" si="39"/>
        <v>U1-P11</v>
      </c>
      <c r="E267" t="s">
        <v>435</v>
      </c>
      <c r="F267" t="s">
        <v>728</v>
      </c>
      <c r="G267" t="s">
        <v>385</v>
      </c>
    </row>
    <row r="268" spans="1:37" x14ac:dyDescent="0.25">
      <c r="A268" t="str">
        <f t="shared" si="36"/>
        <v>U1-P13</v>
      </c>
      <c r="B268" t="str">
        <f t="shared" si="37"/>
        <v>FPGA_VCC</v>
      </c>
      <c r="C268" t="str">
        <f t="shared" si="38"/>
        <v>U1-FPGA_VCC</v>
      </c>
      <c r="D268" t="str">
        <f t="shared" si="39"/>
        <v>U1-P13</v>
      </c>
      <c r="E268" t="s">
        <v>435</v>
      </c>
      <c r="F268" t="s">
        <v>729</v>
      </c>
      <c r="G268" t="s">
        <v>385</v>
      </c>
    </row>
    <row r="269" spans="1:37" x14ac:dyDescent="0.25">
      <c r="A269" t="str">
        <f t="shared" si="36"/>
        <v>U1-P15</v>
      </c>
      <c r="B269" t="str">
        <f t="shared" si="37"/>
        <v>FPGA_VCC</v>
      </c>
      <c r="C269" t="str">
        <f t="shared" si="38"/>
        <v>U1-FPGA_VCC</v>
      </c>
      <c r="D269" t="str">
        <f t="shared" si="39"/>
        <v>U1-P15</v>
      </c>
      <c r="E269" t="s">
        <v>435</v>
      </c>
      <c r="F269" t="s">
        <v>730</v>
      </c>
      <c r="G269" t="s">
        <v>385</v>
      </c>
    </row>
    <row r="270" spans="1:37" x14ac:dyDescent="0.25">
      <c r="A270" t="str">
        <f t="shared" si="36"/>
        <v>U1-P17</v>
      </c>
      <c r="B270" t="str">
        <f t="shared" si="37"/>
        <v>NetC27_2</v>
      </c>
      <c r="C270" t="str">
        <f t="shared" si="38"/>
        <v>U1-NetC27_2</v>
      </c>
      <c r="D270" t="str">
        <f t="shared" si="39"/>
        <v>U1-P17</v>
      </c>
      <c r="E270" t="s">
        <v>435</v>
      </c>
      <c r="F270" t="s">
        <v>731</v>
      </c>
      <c r="G270" t="s">
        <v>434</v>
      </c>
    </row>
    <row r="271" spans="1:37" x14ac:dyDescent="0.25">
      <c r="A271" t="str">
        <f t="shared" si="36"/>
        <v>U1-R8</v>
      </c>
      <c r="B271" t="str">
        <f t="shared" si="37"/>
        <v>1.8V</v>
      </c>
      <c r="C271" t="str">
        <f t="shared" si="38"/>
        <v>U1-1.8V</v>
      </c>
      <c r="D271" t="str">
        <f t="shared" si="39"/>
        <v>U1-R8</v>
      </c>
      <c r="E271" t="s">
        <v>435</v>
      </c>
      <c r="F271" t="s">
        <v>732</v>
      </c>
      <c r="G271" t="s">
        <v>288</v>
      </c>
    </row>
    <row r="272" spans="1:37" x14ac:dyDescent="0.25">
      <c r="A272" t="str">
        <f t="shared" si="36"/>
        <v>U1-R10</v>
      </c>
      <c r="B272" t="str">
        <f t="shared" si="37"/>
        <v>FPGA_VCC</v>
      </c>
      <c r="C272" t="str">
        <f t="shared" si="38"/>
        <v>U1-FPGA_VCC</v>
      </c>
      <c r="D272" t="str">
        <f t="shared" si="39"/>
        <v>U1-R10</v>
      </c>
      <c r="E272" t="s">
        <v>435</v>
      </c>
      <c r="F272" t="s">
        <v>733</v>
      </c>
      <c r="G272" t="s">
        <v>385</v>
      </c>
    </row>
    <row r="273" spans="1:7" x14ac:dyDescent="0.25">
      <c r="A273" t="str">
        <f t="shared" si="36"/>
        <v>U1-R12</v>
      </c>
      <c r="B273" t="str">
        <f t="shared" si="37"/>
        <v>FPGA_VCC</v>
      </c>
      <c r="C273" t="str">
        <f t="shared" si="38"/>
        <v>U1-FPGA_VCC</v>
      </c>
      <c r="D273" t="str">
        <f t="shared" si="39"/>
        <v>U1-R12</v>
      </c>
      <c r="E273" t="s">
        <v>435</v>
      </c>
      <c r="F273" t="s">
        <v>734</v>
      </c>
      <c r="G273" t="s">
        <v>385</v>
      </c>
    </row>
    <row r="274" spans="1:7" x14ac:dyDescent="0.25">
      <c r="A274" t="str">
        <f t="shared" si="36"/>
        <v>U1-R14</v>
      </c>
      <c r="B274" t="str">
        <f t="shared" si="37"/>
        <v>FPGA_VCC</v>
      </c>
      <c r="C274" t="str">
        <f t="shared" si="38"/>
        <v>U1-FPGA_VCC</v>
      </c>
      <c r="D274" t="str">
        <f t="shared" si="39"/>
        <v>U1-R14</v>
      </c>
      <c r="E274" t="s">
        <v>435</v>
      </c>
      <c r="F274" t="s">
        <v>735</v>
      </c>
      <c r="G274" t="s">
        <v>385</v>
      </c>
    </row>
    <row r="275" spans="1:7" x14ac:dyDescent="0.25">
      <c r="A275" t="str">
        <f t="shared" si="36"/>
        <v>U1-R16</v>
      </c>
      <c r="B275" t="str">
        <f t="shared" si="37"/>
        <v>FPGA_VCC</v>
      </c>
      <c r="C275" t="str">
        <f t="shared" si="38"/>
        <v>U1-FPGA_VCC</v>
      </c>
      <c r="D275" t="str">
        <f t="shared" si="39"/>
        <v>U1-R16</v>
      </c>
      <c r="E275" t="s">
        <v>435</v>
      </c>
      <c r="F275" t="s">
        <v>736</v>
      </c>
      <c r="G275" t="s">
        <v>385</v>
      </c>
    </row>
    <row r="276" spans="1:7" x14ac:dyDescent="0.25">
      <c r="A276" t="str">
        <f t="shared" si="36"/>
        <v>U1-R18</v>
      </c>
      <c r="B276" t="str">
        <f t="shared" si="37"/>
        <v>NetC27_2</v>
      </c>
      <c r="C276" t="str">
        <f t="shared" si="38"/>
        <v>U1-NetC27_2</v>
      </c>
      <c r="D276" t="str">
        <f t="shared" si="39"/>
        <v>U1-R18</v>
      </c>
      <c r="E276" t="s">
        <v>435</v>
      </c>
      <c r="F276" t="s">
        <v>737</v>
      </c>
      <c r="G276" t="s">
        <v>434</v>
      </c>
    </row>
    <row r="277" spans="1:7" x14ac:dyDescent="0.25">
      <c r="A277" t="str">
        <f t="shared" si="36"/>
        <v>U1-T9</v>
      </c>
      <c r="B277" t="str">
        <f t="shared" si="37"/>
        <v>1.8V</v>
      </c>
      <c r="C277" t="str">
        <f t="shared" si="38"/>
        <v>U1-1.8V</v>
      </c>
      <c r="D277" t="str">
        <f t="shared" si="39"/>
        <v>U1-T9</v>
      </c>
      <c r="E277" t="s">
        <v>435</v>
      </c>
      <c r="F277" t="s">
        <v>738</v>
      </c>
      <c r="G277" t="s">
        <v>288</v>
      </c>
    </row>
    <row r="278" spans="1:7" x14ac:dyDescent="0.25">
      <c r="A278" t="str">
        <f t="shared" si="36"/>
        <v>U1-T11</v>
      </c>
      <c r="B278" t="str">
        <f t="shared" si="37"/>
        <v>FPGA_VCC</v>
      </c>
      <c r="C278" t="str">
        <f t="shared" si="38"/>
        <v>U1-FPGA_VCC</v>
      </c>
      <c r="D278" t="str">
        <f t="shared" si="39"/>
        <v>U1-T11</v>
      </c>
      <c r="E278" t="s">
        <v>435</v>
      </c>
      <c r="F278" t="s">
        <v>739</v>
      </c>
      <c r="G278" t="s">
        <v>385</v>
      </c>
    </row>
    <row r="279" spans="1:7" x14ac:dyDescent="0.25">
      <c r="A279" t="str">
        <f t="shared" si="36"/>
        <v>U1-T13</v>
      </c>
      <c r="B279" t="str">
        <f t="shared" si="37"/>
        <v>FPGA_VCC</v>
      </c>
      <c r="C279" t="str">
        <f t="shared" si="38"/>
        <v>U1-FPGA_VCC</v>
      </c>
      <c r="D279" t="str">
        <f t="shared" si="39"/>
        <v>U1-T13</v>
      </c>
      <c r="E279" t="s">
        <v>435</v>
      </c>
      <c r="F279" t="s">
        <v>740</v>
      </c>
      <c r="G279" t="s">
        <v>385</v>
      </c>
    </row>
    <row r="280" spans="1:7" x14ac:dyDescent="0.25">
      <c r="A280" t="str">
        <f t="shared" si="36"/>
        <v>U1-T15</v>
      </c>
      <c r="B280" t="str">
        <f t="shared" si="37"/>
        <v>FPGA_VCC</v>
      </c>
      <c r="C280" t="str">
        <f t="shared" si="38"/>
        <v>U1-FPGA_VCC</v>
      </c>
      <c r="D280" t="str">
        <f t="shared" si="39"/>
        <v>U1-T15</v>
      </c>
      <c r="E280" t="s">
        <v>435</v>
      </c>
      <c r="F280" t="s">
        <v>741</v>
      </c>
      <c r="G280" t="s">
        <v>385</v>
      </c>
    </row>
    <row r="281" spans="1:7" x14ac:dyDescent="0.25">
      <c r="A281" t="str">
        <f t="shared" si="36"/>
        <v>U1-T17</v>
      </c>
      <c r="B281" t="str">
        <f t="shared" si="37"/>
        <v>FPGA_VCC</v>
      </c>
      <c r="C281" t="str">
        <f t="shared" si="38"/>
        <v>U1-FPGA_VCC</v>
      </c>
      <c r="D281" t="str">
        <f t="shared" si="39"/>
        <v>U1-T17</v>
      </c>
      <c r="E281" t="s">
        <v>435</v>
      </c>
      <c r="F281" t="s">
        <v>742</v>
      </c>
      <c r="G281" t="s">
        <v>385</v>
      </c>
    </row>
    <row r="282" spans="1:7" x14ac:dyDescent="0.25">
      <c r="A282" t="str">
        <f t="shared" si="36"/>
        <v>U1-U12</v>
      </c>
      <c r="B282" t="str">
        <f t="shared" si="37"/>
        <v>FPGA_VCC</v>
      </c>
      <c r="C282" t="str">
        <f t="shared" si="38"/>
        <v>U1-FPGA_VCC</v>
      </c>
      <c r="D282" t="str">
        <f t="shared" si="39"/>
        <v>U1-U12</v>
      </c>
      <c r="E282" t="s">
        <v>435</v>
      </c>
      <c r="F282" t="s">
        <v>743</v>
      </c>
      <c r="G282" t="s">
        <v>385</v>
      </c>
    </row>
    <row r="283" spans="1:7" x14ac:dyDescent="0.25">
      <c r="A283" t="str">
        <f t="shared" si="36"/>
        <v>U1-U14</v>
      </c>
      <c r="B283" t="str">
        <f t="shared" si="37"/>
        <v>FPGA_VCC</v>
      </c>
      <c r="C283" t="str">
        <f t="shared" si="38"/>
        <v>U1-FPGA_VCC</v>
      </c>
      <c r="D283" t="str">
        <f t="shared" si="39"/>
        <v>U1-U14</v>
      </c>
      <c r="E283" t="s">
        <v>435</v>
      </c>
      <c r="F283" t="s">
        <v>744</v>
      </c>
      <c r="G283" t="s">
        <v>385</v>
      </c>
    </row>
    <row r="284" spans="1:7" x14ac:dyDescent="0.25">
      <c r="A284" t="str">
        <f t="shared" si="36"/>
        <v>U1-U16</v>
      </c>
      <c r="B284" t="str">
        <f t="shared" si="37"/>
        <v>GND</v>
      </c>
      <c r="C284" t="str">
        <f t="shared" si="38"/>
        <v>U1-GND</v>
      </c>
      <c r="D284" t="str">
        <f t="shared" si="39"/>
        <v>U1-U16</v>
      </c>
      <c r="E284" t="s">
        <v>435</v>
      </c>
      <c r="F284" t="s">
        <v>745</v>
      </c>
      <c r="G284" t="s">
        <v>325</v>
      </c>
    </row>
    <row r="285" spans="1:7" x14ac:dyDescent="0.25">
      <c r="A285" t="str">
        <f t="shared" si="36"/>
        <v>U1-U18</v>
      </c>
      <c r="B285" t="str">
        <f t="shared" si="37"/>
        <v>FPGA_VCC</v>
      </c>
      <c r="C285" t="str">
        <f t="shared" si="38"/>
        <v>U1-FPGA_VCC</v>
      </c>
      <c r="D285" t="str">
        <f t="shared" si="39"/>
        <v>U1-U18</v>
      </c>
      <c r="E285" t="s">
        <v>435</v>
      </c>
      <c r="F285" t="s">
        <v>746</v>
      </c>
      <c r="G285" t="s">
        <v>385</v>
      </c>
    </row>
    <row r="286" spans="1:7" x14ac:dyDescent="0.25">
      <c r="A286" t="str">
        <f t="shared" si="36"/>
        <v>U1-V11</v>
      </c>
      <c r="B286" t="str">
        <f t="shared" si="37"/>
        <v>FPGA_VCC</v>
      </c>
      <c r="C286" t="str">
        <f t="shared" si="38"/>
        <v>U1-FPGA_VCC</v>
      </c>
      <c r="D286" t="str">
        <f t="shared" si="39"/>
        <v>U1-V11</v>
      </c>
      <c r="E286" t="s">
        <v>435</v>
      </c>
      <c r="F286" t="s">
        <v>747</v>
      </c>
      <c r="G286" t="s">
        <v>385</v>
      </c>
    </row>
    <row r="287" spans="1:7" x14ac:dyDescent="0.25">
      <c r="A287" t="str">
        <f t="shared" si="36"/>
        <v>U1-V13</v>
      </c>
      <c r="B287" t="str">
        <f t="shared" si="37"/>
        <v>FPGA_VCC</v>
      </c>
      <c r="C287" t="str">
        <f t="shared" si="38"/>
        <v>U1-FPGA_VCC</v>
      </c>
      <c r="D287" t="str">
        <f t="shared" si="39"/>
        <v>U1-V13</v>
      </c>
      <c r="E287" t="s">
        <v>435</v>
      </c>
      <c r="F287" t="s">
        <v>748</v>
      </c>
      <c r="G287" t="s">
        <v>385</v>
      </c>
    </row>
    <row r="288" spans="1:7" x14ac:dyDescent="0.25">
      <c r="A288" t="str">
        <f t="shared" si="36"/>
        <v>U1-V15</v>
      </c>
      <c r="B288" t="str">
        <f t="shared" si="37"/>
        <v>FPGA_VCC</v>
      </c>
      <c r="C288" t="str">
        <f t="shared" si="38"/>
        <v>U1-FPGA_VCC</v>
      </c>
      <c r="D288" t="str">
        <f t="shared" si="39"/>
        <v>U1-V15</v>
      </c>
      <c r="E288" t="s">
        <v>435</v>
      </c>
      <c r="F288" t="s">
        <v>749</v>
      </c>
      <c r="G288" t="s">
        <v>385</v>
      </c>
    </row>
    <row r="289" spans="1:7" x14ac:dyDescent="0.25">
      <c r="A289" t="str">
        <f t="shared" si="36"/>
        <v>U1-V17</v>
      </c>
      <c r="B289" t="str">
        <f t="shared" si="37"/>
        <v>NetU1_V17</v>
      </c>
      <c r="C289" t="str">
        <f t="shared" si="38"/>
        <v>U1-NetU1_V17</v>
      </c>
      <c r="D289" t="str">
        <f t="shared" si="39"/>
        <v>U1-V17</v>
      </c>
      <c r="E289" t="s">
        <v>435</v>
      </c>
      <c r="F289" t="s">
        <v>750</v>
      </c>
      <c r="G289" t="s">
        <v>751</v>
      </c>
    </row>
    <row r="290" spans="1:7" x14ac:dyDescent="0.25">
      <c r="A290" t="str">
        <f t="shared" si="36"/>
        <v>U1-W12</v>
      </c>
      <c r="B290" t="str">
        <f t="shared" si="37"/>
        <v>FPGA_VCC</v>
      </c>
      <c r="C290" t="str">
        <f t="shared" si="38"/>
        <v>U1-FPGA_VCC</v>
      </c>
      <c r="D290" t="str">
        <f t="shared" si="39"/>
        <v>U1-W12</v>
      </c>
      <c r="E290" t="s">
        <v>435</v>
      </c>
      <c r="F290" t="s">
        <v>752</v>
      </c>
      <c r="G290" t="s">
        <v>385</v>
      </c>
    </row>
    <row r="291" spans="1:7" x14ac:dyDescent="0.25">
      <c r="A291" t="str">
        <f t="shared" si="36"/>
        <v>U1-W14</v>
      </c>
      <c r="B291" t="str">
        <f t="shared" si="37"/>
        <v>FPGA_VCC</v>
      </c>
      <c r="C291" t="str">
        <f t="shared" si="38"/>
        <v>U1-FPGA_VCC</v>
      </c>
      <c r="D291" t="str">
        <f t="shared" si="39"/>
        <v>U1-W14</v>
      </c>
      <c r="E291" t="s">
        <v>435</v>
      </c>
      <c r="F291" t="s">
        <v>753</v>
      </c>
      <c r="G291" t="s">
        <v>385</v>
      </c>
    </row>
    <row r="292" spans="1:7" x14ac:dyDescent="0.25">
      <c r="A292" t="str">
        <f t="shared" si="36"/>
        <v>U1-W16</v>
      </c>
      <c r="B292" t="str">
        <f t="shared" si="37"/>
        <v>FPGA_VCC</v>
      </c>
      <c r="C292" t="str">
        <f t="shared" si="38"/>
        <v>U1-FPGA_VCC</v>
      </c>
      <c r="D292" t="str">
        <f t="shared" si="39"/>
        <v>U1-W16</v>
      </c>
      <c r="E292" t="s">
        <v>435</v>
      </c>
      <c r="F292" t="s">
        <v>754</v>
      </c>
      <c r="G292" t="s">
        <v>385</v>
      </c>
    </row>
    <row r="293" spans="1:7" x14ac:dyDescent="0.25">
      <c r="A293" t="str">
        <f t="shared" si="36"/>
        <v>U1-W18</v>
      </c>
      <c r="B293" t="str">
        <f t="shared" si="37"/>
        <v>FPGA_VCC</v>
      </c>
      <c r="C293" t="str">
        <f t="shared" si="38"/>
        <v>U1-FPGA_VCC</v>
      </c>
      <c r="D293" t="str">
        <f t="shared" si="39"/>
        <v>U1-W18</v>
      </c>
      <c r="E293" t="s">
        <v>435</v>
      </c>
      <c r="F293" t="s">
        <v>755</v>
      </c>
      <c r="G293" t="s">
        <v>385</v>
      </c>
    </row>
    <row r="294" spans="1:7" x14ac:dyDescent="0.25">
      <c r="A294" t="str">
        <f t="shared" si="36"/>
        <v>U1-Y11</v>
      </c>
      <c r="B294" t="str">
        <f t="shared" si="37"/>
        <v>1.8V</v>
      </c>
      <c r="C294" t="str">
        <f t="shared" si="38"/>
        <v>U1-1.8V</v>
      </c>
      <c r="D294" t="str">
        <f t="shared" si="39"/>
        <v>U1-Y11</v>
      </c>
      <c r="E294" t="s">
        <v>435</v>
      </c>
      <c r="F294" t="s">
        <v>756</v>
      </c>
      <c r="G294" t="s">
        <v>288</v>
      </c>
    </row>
    <row r="295" spans="1:7" x14ac:dyDescent="0.25">
      <c r="A295" t="str">
        <f t="shared" si="36"/>
        <v>U1-Y13</v>
      </c>
      <c r="B295" t="str">
        <f t="shared" si="37"/>
        <v>1.8V</v>
      </c>
      <c r="C295" t="str">
        <f t="shared" si="38"/>
        <v>U1-1.8V</v>
      </c>
      <c r="D295" t="str">
        <f t="shared" si="39"/>
        <v>U1-Y13</v>
      </c>
      <c r="E295" t="s">
        <v>435</v>
      </c>
      <c r="F295" t="s">
        <v>757</v>
      </c>
      <c r="G295" t="s">
        <v>288</v>
      </c>
    </row>
    <row r="296" spans="1:7" x14ac:dyDescent="0.25">
      <c r="A296" t="str">
        <f t="shared" si="36"/>
        <v>U1-A4</v>
      </c>
      <c r="B296" t="str">
        <f t="shared" si="37"/>
        <v>DQ5</v>
      </c>
      <c r="C296" t="str">
        <f t="shared" si="38"/>
        <v>U1-DQ5</v>
      </c>
      <c r="D296" t="str">
        <f t="shared" si="39"/>
        <v>U1-A4</v>
      </c>
      <c r="E296" t="s">
        <v>435</v>
      </c>
      <c r="F296" t="s">
        <v>394</v>
      </c>
      <c r="G296" t="s">
        <v>372</v>
      </c>
    </row>
    <row r="297" spans="1:7" x14ac:dyDescent="0.25">
      <c r="A297" t="str">
        <f t="shared" si="36"/>
        <v>U1-A6</v>
      </c>
      <c r="B297" t="str">
        <f t="shared" si="37"/>
        <v>RWDS</v>
      </c>
      <c r="C297" t="str">
        <f t="shared" si="38"/>
        <v>U1-RWDS</v>
      </c>
      <c r="D297" t="str">
        <f t="shared" si="39"/>
        <v>U1-A6</v>
      </c>
      <c r="E297" t="s">
        <v>435</v>
      </c>
      <c r="F297" t="s">
        <v>399</v>
      </c>
      <c r="G297" t="s">
        <v>573</v>
      </c>
    </row>
    <row r="298" spans="1:7" x14ac:dyDescent="0.25">
      <c r="A298" t="str">
        <f t="shared" si="36"/>
        <v>U1-A7</v>
      </c>
      <c r="B298" t="str">
        <f t="shared" si="37"/>
        <v>CLK_25M_C</v>
      </c>
      <c r="C298" t="str">
        <f t="shared" si="38"/>
        <v>U1-CLK_25M_C</v>
      </c>
      <c r="D298" t="str">
        <f t="shared" si="39"/>
        <v>U1-A7</v>
      </c>
      <c r="E298" t="s">
        <v>435</v>
      </c>
      <c r="F298" t="s">
        <v>401</v>
      </c>
      <c r="G298" t="s">
        <v>361</v>
      </c>
    </row>
    <row r="299" spans="1:7" x14ac:dyDescent="0.25">
      <c r="A299" t="str">
        <f t="shared" si="36"/>
        <v>U1-A8</v>
      </c>
      <c r="B299" t="str">
        <f t="shared" si="37"/>
        <v>NetU1_A8</v>
      </c>
      <c r="C299" t="str">
        <f t="shared" si="38"/>
        <v>U1-NetU1_A8</v>
      </c>
      <c r="D299" t="str">
        <f t="shared" si="39"/>
        <v>U1-A8</v>
      </c>
      <c r="E299" t="s">
        <v>435</v>
      </c>
      <c r="F299" t="s">
        <v>403</v>
      </c>
      <c r="G299" t="s">
        <v>758</v>
      </c>
    </row>
    <row r="300" spans="1:7" x14ac:dyDescent="0.25">
      <c r="A300" t="str">
        <f t="shared" si="36"/>
        <v>U1-A9</v>
      </c>
      <c r="B300" t="str">
        <f t="shared" si="37"/>
        <v>NetU1_A9</v>
      </c>
      <c r="C300" t="str">
        <f t="shared" si="38"/>
        <v>U1-NetU1_A9</v>
      </c>
      <c r="D300" t="str">
        <f t="shared" si="39"/>
        <v>U1-A9</v>
      </c>
      <c r="E300" t="s">
        <v>435</v>
      </c>
      <c r="F300" t="s">
        <v>406</v>
      </c>
      <c r="G300" t="s">
        <v>759</v>
      </c>
    </row>
    <row r="301" spans="1:7" x14ac:dyDescent="0.25">
      <c r="A301" t="str">
        <f t="shared" si="36"/>
        <v>U1-A11</v>
      </c>
      <c r="B301" t="str">
        <f t="shared" si="37"/>
        <v>NetU1_A11</v>
      </c>
      <c r="C301" t="str">
        <f t="shared" si="38"/>
        <v>U1-NetU1_A11</v>
      </c>
      <c r="D301" t="str">
        <f t="shared" si="39"/>
        <v>U1-A11</v>
      </c>
      <c r="E301" t="s">
        <v>435</v>
      </c>
      <c r="F301" t="s">
        <v>760</v>
      </c>
      <c r="G301" t="s">
        <v>761</v>
      </c>
    </row>
    <row r="302" spans="1:7" x14ac:dyDescent="0.25">
      <c r="A302" t="str">
        <f t="shared" si="36"/>
        <v>U1-A12</v>
      </c>
      <c r="B302" t="str">
        <f t="shared" si="37"/>
        <v>USER_BTN</v>
      </c>
      <c r="C302" t="str">
        <f t="shared" si="38"/>
        <v>U1-USER_BTN</v>
      </c>
      <c r="D302" t="str">
        <f t="shared" si="39"/>
        <v>U1-A12</v>
      </c>
      <c r="E302" t="s">
        <v>435</v>
      </c>
      <c r="F302" t="s">
        <v>408</v>
      </c>
      <c r="G302" t="s">
        <v>608</v>
      </c>
    </row>
    <row r="303" spans="1:7" x14ac:dyDescent="0.25">
      <c r="A303" t="str">
        <f t="shared" si="36"/>
        <v>U1-A13</v>
      </c>
      <c r="B303" t="str">
        <f t="shared" si="37"/>
        <v>SW1</v>
      </c>
      <c r="C303" t="str">
        <f t="shared" si="38"/>
        <v>U1-SW1</v>
      </c>
      <c r="D303" t="str">
        <f t="shared" si="39"/>
        <v>U1-A13</v>
      </c>
      <c r="E303" t="s">
        <v>435</v>
      </c>
      <c r="F303" t="s">
        <v>762</v>
      </c>
      <c r="G303" t="s">
        <v>594</v>
      </c>
    </row>
    <row r="304" spans="1:7" x14ac:dyDescent="0.25">
      <c r="A304" t="str">
        <f t="shared" si="36"/>
        <v>U1-A14</v>
      </c>
      <c r="B304" t="str">
        <f t="shared" si="37"/>
        <v>SW0</v>
      </c>
      <c r="C304" t="str">
        <f t="shared" si="38"/>
        <v>U1-SW0</v>
      </c>
      <c r="D304" t="str">
        <f t="shared" si="39"/>
        <v>U1-A14</v>
      </c>
      <c r="E304" t="s">
        <v>435</v>
      </c>
      <c r="F304" t="s">
        <v>763</v>
      </c>
      <c r="G304" t="s">
        <v>592</v>
      </c>
    </row>
    <row r="305" spans="1:7" x14ac:dyDescent="0.25">
      <c r="A305" t="str">
        <f t="shared" si="36"/>
        <v>U1-B3</v>
      </c>
      <c r="B305" t="str">
        <f t="shared" si="37"/>
        <v>DQ6</v>
      </c>
      <c r="C305" t="str">
        <f t="shared" si="38"/>
        <v>U1-DQ6</v>
      </c>
      <c r="D305" t="str">
        <f t="shared" si="39"/>
        <v>U1-B3</v>
      </c>
      <c r="E305" t="s">
        <v>435</v>
      </c>
      <c r="F305" t="s">
        <v>764</v>
      </c>
      <c r="G305" t="s">
        <v>373</v>
      </c>
    </row>
    <row r="306" spans="1:7" x14ac:dyDescent="0.25">
      <c r="A306" t="str">
        <f t="shared" si="36"/>
        <v>U1-B4</v>
      </c>
      <c r="B306" t="str">
        <f t="shared" si="37"/>
        <v>DQ2</v>
      </c>
      <c r="C306" t="str">
        <f t="shared" si="38"/>
        <v>U1-DQ2</v>
      </c>
      <c r="D306" t="str">
        <f t="shared" si="39"/>
        <v>U1-B4</v>
      </c>
      <c r="E306" t="s">
        <v>435</v>
      </c>
      <c r="F306" t="s">
        <v>412</v>
      </c>
      <c r="G306" t="s">
        <v>369</v>
      </c>
    </row>
    <row r="307" spans="1:7" x14ac:dyDescent="0.25">
      <c r="A307" t="str">
        <f t="shared" si="36"/>
        <v>U1-B5</v>
      </c>
      <c r="B307" t="str">
        <f t="shared" si="37"/>
        <v>NetU1_B5</v>
      </c>
      <c r="C307" t="str">
        <f t="shared" si="38"/>
        <v>U1-NetU1_B5</v>
      </c>
      <c r="D307" t="str">
        <f t="shared" si="39"/>
        <v>U1-B5</v>
      </c>
      <c r="E307" t="s">
        <v>435</v>
      </c>
      <c r="F307" t="s">
        <v>413</v>
      </c>
      <c r="G307" t="s">
        <v>765</v>
      </c>
    </row>
    <row r="308" spans="1:7" x14ac:dyDescent="0.25">
      <c r="A308" t="str">
        <f t="shared" si="36"/>
        <v>U1-B6</v>
      </c>
      <c r="B308" t="str">
        <f t="shared" si="37"/>
        <v>DQ3</v>
      </c>
      <c r="C308" t="str">
        <f t="shared" si="38"/>
        <v>U1-DQ3</v>
      </c>
      <c r="D308" t="str">
        <f t="shared" si="39"/>
        <v>U1-B6</v>
      </c>
      <c r="E308" t="s">
        <v>435</v>
      </c>
      <c r="F308" t="s">
        <v>416</v>
      </c>
      <c r="G308" t="s">
        <v>370</v>
      </c>
    </row>
    <row r="309" spans="1:7" x14ac:dyDescent="0.25">
      <c r="A309" t="str">
        <f t="shared" si="36"/>
        <v>U1-B8</v>
      </c>
      <c r="B309" t="str">
        <f t="shared" si="37"/>
        <v>NetU1_B8</v>
      </c>
      <c r="C309" t="str">
        <f t="shared" si="38"/>
        <v>U1-NetU1_B8</v>
      </c>
      <c r="D309" t="str">
        <f t="shared" si="39"/>
        <v>U1-B8</v>
      </c>
      <c r="E309" t="s">
        <v>435</v>
      </c>
      <c r="F309" t="s">
        <v>420</v>
      </c>
      <c r="G309" t="s">
        <v>766</v>
      </c>
    </row>
    <row r="310" spans="1:7" x14ac:dyDescent="0.25">
      <c r="A310" t="str">
        <f t="shared" si="36"/>
        <v>U1-B9</v>
      </c>
      <c r="B310" t="str">
        <f t="shared" si="37"/>
        <v>NetU1_B9</v>
      </c>
      <c r="C310" t="str">
        <f t="shared" si="38"/>
        <v>U1-NetU1_B9</v>
      </c>
      <c r="D310" t="str">
        <f t="shared" si="39"/>
        <v>U1-B9</v>
      </c>
      <c r="E310" t="s">
        <v>435</v>
      </c>
      <c r="F310" t="s">
        <v>423</v>
      </c>
      <c r="G310" t="s">
        <v>767</v>
      </c>
    </row>
    <row r="311" spans="1:7" x14ac:dyDescent="0.25">
      <c r="A311" t="str">
        <f t="shared" si="36"/>
        <v>U1-B10</v>
      </c>
      <c r="B311" t="str">
        <f t="shared" si="37"/>
        <v>NetU1_B10</v>
      </c>
      <c r="C311" t="str">
        <f t="shared" si="38"/>
        <v>U1-NetU1_B10</v>
      </c>
      <c r="D311" t="str">
        <f t="shared" si="39"/>
        <v>U1-B10</v>
      </c>
      <c r="E311" t="s">
        <v>435</v>
      </c>
      <c r="F311" t="s">
        <v>768</v>
      </c>
      <c r="G311" t="s">
        <v>769</v>
      </c>
    </row>
    <row r="312" spans="1:7" x14ac:dyDescent="0.25">
      <c r="A312" t="str">
        <f t="shared" si="36"/>
        <v>U1-B11</v>
      </c>
      <c r="B312" t="str">
        <f t="shared" si="37"/>
        <v>NetU1_B11</v>
      </c>
      <c r="C312" t="str">
        <f t="shared" si="38"/>
        <v>U1-NetU1_B11</v>
      </c>
      <c r="D312" t="str">
        <f t="shared" si="39"/>
        <v>U1-B11</v>
      </c>
      <c r="E312" t="s">
        <v>435</v>
      </c>
      <c r="F312" t="s">
        <v>770</v>
      </c>
      <c r="G312" t="s">
        <v>771</v>
      </c>
    </row>
    <row r="313" spans="1:7" x14ac:dyDescent="0.25">
      <c r="A313" t="str">
        <f t="shared" si="36"/>
        <v>U1-B13</v>
      </c>
      <c r="B313" t="str">
        <f t="shared" si="37"/>
        <v>NetU1_B13</v>
      </c>
      <c r="C313" t="str">
        <f t="shared" si="38"/>
        <v>U1-NetU1_B13</v>
      </c>
      <c r="D313" t="str">
        <f t="shared" si="39"/>
        <v>U1-B13</v>
      </c>
      <c r="E313" t="s">
        <v>435</v>
      </c>
      <c r="F313" t="s">
        <v>772</v>
      </c>
      <c r="G313" t="s">
        <v>773</v>
      </c>
    </row>
    <row r="314" spans="1:7" x14ac:dyDescent="0.25">
      <c r="A314" t="str">
        <f t="shared" si="36"/>
        <v>U1-B14</v>
      </c>
      <c r="B314" t="str">
        <f t="shared" si="37"/>
        <v>NetU1_B14</v>
      </c>
      <c r="C314" t="str">
        <f t="shared" si="38"/>
        <v>U1-NetU1_B14</v>
      </c>
      <c r="D314" t="str">
        <f t="shared" si="39"/>
        <v>U1-B14</v>
      </c>
      <c r="E314" t="s">
        <v>435</v>
      </c>
      <c r="F314" t="s">
        <v>774</v>
      </c>
      <c r="G314" t="s">
        <v>775</v>
      </c>
    </row>
    <row r="315" spans="1:7" x14ac:dyDescent="0.25">
      <c r="A315" t="str">
        <f t="shared" si="36"/>
        <v>U1-C2</v>
      </c>
      <c r="B315" t="str">
        <f t="shared" si="37"/>
        <v>DQ1</v>
      </c>
      <c r="C315" t="str">
        <f t="shared" si="38"/>
        <v>U1-DQ1</v>
      </c>
      <c r="D315" t="str">
        <f t="shared" si="39"/>
        <v>U1-C2</v>
      </c>
      <c r="E315" t="s">
        <v>435</v>
      </c>
      <c r="F315" t="s">
        <v>776</v>
      </c>
      <c r="G315" t="s">
        <v>368</v>
      </c>
    </row>
    <row r="316" spans="1:7" x14ac:dyDescent="0.25">
      <c r="A316" t="str">
        <f t="shared" si="36"/>
        <v>U1-C3</v>
      </c>
      <c r="B316" t="str">
        <f t="shared" si="37"/>
        <v>DQ0</v>
      </c>
      <c r="C316" t="str">
        <f t="shared" si="38"/>
        <v>U1-DQ0</v>
      </c>
      <c r="D316" t="str">
        <f t="shared" si="39"/>
        <v>U1-C3</v>
      </c>
      <c r="E316" t="s">
        <v>435</v>
      </c>
      <c r="F316" t="s">
        <v>777</v>
      </c>
      <c r="G316" t="s">
        <v>367</v>
      </c>
    </row>
    <row r="317" spans="1:7" x14ac:dyDescent="0.25">
      <c r="A317" t="str">
        <f t="shared" si="36"/>
        <v>U1-C5</v>
      </c>
      <c r="B317" t="str">
        <f t="shared" si="37"/>
        <v>NetU1_C5</v>
      </c>
      <c r="C317" t="str">
        <f t="shared" si="38"/>
        <v>U1-NetU1_C5</v>
      </c>
      <c r="D317" t="str">
        <f t="shared" si="39"/>
        <v>U1-C5</v>
      </c>
      <c r="E317" t="s">
        <v>435</v>
      </c>
      <c r="F317" t="s">
        <v>778</v>
      </c>
      <c r="G317" t="s">
        <v>779</v>
      </c>
    </row>
    <row r="318" spans="1:7" x14ac:dyDescent="0.25">
      <c r="A318" t="str">
        <f t="shared" si="36"/>
        <v>U1-C6</v>
      </c>
      <c r="B318" t="str">
        <f t="shared" si="37"/>
        <v>DQ7</v>
      </c>
      <c r="C318" t="str">
        <f t="shared" si="38"/>
        <v>U1-DQ7</v>
      </c>
      <c r="D318" t="str">
        <f t="shared" si="39"/>
        <v>U1-C6</v>
      </c>
      <c r="E318" t="s">
        <v>435</v>
      </c>
      <c r="F318" t="s">
        <v>780</v>
      </c>
      <c r="G318" t="s">
        <v>374</v>
      </c>
    </row>
    <row r="319" spans="1:7" x14ac:dyDescent="0.25">
      <c r="A319" t="str">
        <f t="shared" si="36"/>
        <v>U1-C7</v>
      </c>
      <c r="B319" t="str">
        <f t="shared" si="37"/>
        <v>NetU1_C7</v>
      </c>
      <c r="C319" t="str">
        <f t="shared" si="38"/>
        <v>U1-NetU1_C7</v>
      </c>
      <c r="D319" t="str">
        <f t="shared" si="39"/>
        <v>U1-C7</v>
      </c>
      <c r="E319" t="s">
        <v>435</v>
      </c>
      <c r="F319" t="s">
        <v>781</v>
      </c>
      <c r="G319" t="s">
        <v>782</v>
      </c>
    </row>
    <row r="320" spans="1:7" x14ac:dyDescent="0.25">
      <c r="A320" t="str">
        <f t="shared" si="36"/>
        <v>U1-C8</v>
      </c>
      <c r="B320" t="str">
        <f t="shared" si="37"/>
        <v>NetU1_C8</v>
      </c>
      <c r="C320" t="str">
        <f t="shared" si="38"/>
        <v>U1-NetU1_C8</v>
      </c>
      <c r="D320" t="str">
        <f t="shared" si="39"/>
        <v>U1-C8</v>
      </c>
      <c r="E320" t="s">
        <v>435</v>
      </c>
      <c r="F320" t="s">
        <v>783</v>
      </c>
      <c r="G320" t="s">
        <v>784</v>
      </c>
    </row>
    <row r="321" spans="1:7" x14ac:dyDescent="0.25">
      <c r="A321" t="str">
        <f t="shared" si="36"/>
        <v>U1-C10</v>
      </c>
      <c r="B321" t="str">
        <f t="shared" si="37"/>
        <v>NetU1_C10</v>
      </c>
      <c r="C321" t="str">
        <f t="shared" si="38"/>
        <v>U1-NetU1_C10</v>
      </c>
      <c r="D321" t="str">
        <f t="shared" si="39"/>
        <v>U1-C10</v>
      </c>
      <c r="E321" t="s">
        <v>435</v>
      </c>
      <c r="F321" t="s">
        <v>785</v>
      </c>
      <c r="G321" t="s">
        <v>786</v>
      </c>
    </row>
    <row r="322" spans="1:7" x14ac:dyDescent="0.25">
      <c r="A322" t="str">
        <f t="shared" si="36"/>
        <v>U1-C11</v>
      </c>
      <c r="B322" t="str">
        <f t="shared" si="37"/>
        <v>NetU1_C11</v>
      </c>
      <c r="C322" t="str">
        <f t="shared" si="38"/>
        <v>U1-NetU1_C11</v>
      </c>
      <c r="D322" t="str">
        <f t="shared" si="39"/>
        <v>U1-C11</v>
      </c>
      <c r="E322" t="s">
        <v>435</v>
      </c>
      <c r="F322" t="s">
        <v>787</v>
      </c>
      <c r="G322" t="s">
        <v>788</v>
      </c>
    </row>
    <row r="323" spans="1:7" x14ac:dyDescent="0.25">
      <c r="A323" t="str">
        <f t="shared" si="36"/>
        <v>U1-C12</v>
      </c>
      <c r="B323" t="str">
        <f t="shared" si="37"/>
        <v>NetU1_C12</v>
      </c>
      <c r="C323" t="str">
        <f t="shared" si="38"/>
        <v>U1-NetU1_C12</v>
      </c>
      <c r="D323" t="str">
        <f t="shared" si="39"/>
        <v>U1-C12</v>
      </c>
      <c r="E323" t="s">
        <v>435</v>
      </c>
      <c r="F323" t="s">
        <v>789</v>
      </c>
      <c r="G323" t="s">
        <v>790</v>
      </c>
    </row>
    <row r="324" spans="1:7" x14ac:dyDescent="0.25">
      <c r="A324" t="str">
        <f t="shared" si="36"/>
        <v>U1-C13</v>
      </c>
      <c r="B324" t="str">
        <f t="shared" si="37"/>
        <v>NetU1_C13</v>
      </c>
      <c r="C324" t="str">
        <f t="shared" si="38"/>
        <v>U1-NetU1_C13</v>
      </c>
      <c r="D324" t="str">
        <f t="shared" si="39"/>
        <v>U1-C13</v>
      </c>
      <c r="E324" t="s">
        <v>435</v>
      </c>
      <c r="F324" t="s">
        <v>791</v>
      </c>
      <c r="G324" t="s">
        <v>792</v>
      </c>
    </row>
    <row r="325" spans="1:7" x14ac:dyDescent="0.25">
      <c r="A325" t="str">
        <f t="shared" si="36"/>
        <v>U1-C15</v>
      </c>
      <c r="B325" t="str">
        <f t="shared" si="37"/>
        <v>NetU1_C15</v>
      </c>
      <c r="C325" t="str">
        <f t="shared" si="38"/>
        <v>U1-NetU1_C15</v>
      </c>
      <c r="D325" t="str">
        <f t="shared" si="39"/>
        <v>U1-C15</v>
      </c>
      <c r="E325" t="s">
        <v>435</v>
      </c>
      <c r="F325" t="s">
        <v>793</v>
      </c>
      <c r="G325" t="s">
        <v>794</v>
      </c>
    </row>
    <row r="326" spans="1:7" x14ac:dyDescent="0.25">
      <c r="A326" t="str">
        <f t="shared" ref="A326:A389" si="45">$E326&amp;"-"&amp;$F326</f>
        <v>U1-D2</v>
      </c>
      <c r="B326" t="str">
        <f t="shared" ref="B326:B389" si="46">IF(OR(E326=$A$2,E326=$B$2,E326=$C$2,E326=$D$2),"--",G326)</f>
        <v>NetU1_D2</v>
      </c>
      <c r="C326" t="str">
        <f t="shared" ref="C326:C389" si="47">$E326&amp;"-"&amp;$G326</f>
        <v>U1-NetU1_D2</v>
      </c>
      <c r="D326" t="str">
        <f t="shared" ref="D326:D389" si="48">A326</f>
        <v>U1-D2</v>
      </c>
      <c r="E326" t="s">
        <v>435</v>
      </c>
      <c r="F326" t="s">
        <v>305</v>
      </c>
      <c r="G326" t="s">
        <v>795</v>
      </c>
    </row>
    <row r="327" spans="1:7" x14ac:dyDescent="0.25">
      <c r="A327" t="str">
        <f t="shared" si="45"/>
        <v>U1-D3</v>
      </c>
      <c r="B327" t="str">
        <f t="shared" si="46"/>
        <v>DQ4</v>
      </c>
      <c r="C327" t="str">
        <f t="shared" si="47"/>
        <v>U1-DQ4</v>
      </c>
      <c r="D327" t="str">
        <f t="shared" si="48"/>
        <v>U1-D3</v>
      </c>
      <c r="E327" t="s">
        <v>435</v>
      </c>
      <c r="F327" t="s">
        <v>307</v>
      </c>
      <c r="G327" t="s">
        <v>371</v>
      </c>
    </row>
    <row r="328" spans="1:7" x14ac:dyDescent="0.25">
      <c r="A328" t="str">
        <f t="shared" si="45"/>
        <v>U1-D4</v>
      </c>
      <c r="B328" t="str">
        <f t="shared" si="46"/>
        <v>NetU1_D4</v>
      </c>
      <c r="C328" t="str">
        <f t="shared" si="47"/>
        <v>U1-NetU1_D4</v>
      </c>
      <c r="D328" t="str">
        <f t="shared" si="48"/>
        <v>U1-D4</v>
      </c>
      <c r="E328" t="s">
        <v>435</v>
      </c>
      <c r="F328" t="s">
        <v>309</v>
      </c>
      <c r="G328" t="s">
        <v>796</v>
      </c>
    </row>
    <row r="329" spans="1:7" x14ac:dyDescent="0.25">
      <c r="A329" t="str">
        <f t="shared" si="45"/>
        <v>U1-D5</v>
      </c>
      <c r="B329" t="str">
        <f t="shared" si="46"/>
        <v>NetU1_D5</v>
      </c>
      <c r="C329" t="str">
        <f t="shared" si="47"/>
        <v>U1-NetU1_D5</v>
      </c>
      <c r="D329" t="str">
        <f t="shared" si="48"/>
        <v>U1-D5</v>
      </c>
      <c r="E329" t="s">
        <v>435</v>
      </c>
      <c r="F329" t="s">
        <v>311</v>
      </c>
      <c r="G329" t="s">
        <v>797</v>
      </c>
    </row>
    <row r="330" spans="1:7" x14ac:dyDescent="0.25">
      <c r="A330" t="str">
        <f t="shared" si="45"/>
        <v>U1-D7</v>
      </c>
      <c r="B330" t="str">
        <f t="shared" si="46"/>
        <v>CLK</v>
      </c>
      <c r="C330" t="str">
        <f t="shared" si="47"/>
        <v>U1-CLK</v>
      </c>
      <c r="D330" t="str">
        <f t="shared" si="48"/>
        <v>U1-D7</v>
      </c>
      <c r="E330" t="s">
        <v>435</v>
      </c>
      <c r="F330" t="s">
        <v>315</v>
      </c>
      <c r="G330" t="s">
        <v>359</v>
      </c>
    </row>
    <row r="331" spans="1:7" x14ac:dyDescent="0.25">
      <c r="A331" t="str">
        <f t="shared" si="45"/>
        <v>U1-D8</v>
      </c>
      <c r="B331" t="str">
        <f t="shared" si="46"/>
        <v>CS</v>
      </c>
      <c r="C331" t="str">
        <f t="shared" si="47"/>
        <v>U1-CS</v>
      </c>
      <c r="D331" t="str">
        <f t="shared" si="48"/>
        <v>U1-D8</v>
      </c>
      <c r="E331" t="s">
        <v>435</v>
      </c>
      <c r="F331" t="s">
        <v>317</v>
      </c>
      <c r="G331" t="s">
        <v>363</v>
      </c>
    </row>
    <row r="332" spans="1:7" x14ac:dyDescent="0.25">
      <c r="A332" t="str">
        <f t="shared" si="45"/>
        <v>U1-D9</v>
      </c>
      <c r="B332" t="str">
        <f t="shared" si="46"/>
        <v>NetU1_D9</v>
      </c>
      <c r="C332" t="str">
        <f t="shared" si="47"/>
        <v>U1-NetU1_D9</v>
      </c>
      <c r="D332" t="str">
        <f t="shared" si="48"/>
        <v>U1-D9</v>
      </c>
      <c r="E332" t="s">
        <v>435</v>
      </c>
      <c r="F332" t="s">
        <v>318</v>
      </c>
      <c r="G332" t="s">
        <v>798</v>
      </c>
    </row>
    <row r="333" spans="1:7" x14ac:dyDescent="0.25">
      <c r="A333" t="str">
        <f t="shared" si="45"/>
        <v>U1-D10</v>
      </c>
      <c r="B333" t="str">
        <f t="shared" si="46"/>
        <v>NetU1_D10</v>
      </c>
      <c r="C333" t="str">
        <f t="shared" si="47"/>
        <v>U1-NetU1_D10</v>
      </c>
      <c r="D333" t="str">
        <f t="shared" si="48"/>
        <v>U1-D10</v>
      </c>
      <c r="E333" t="s">
        <v>435</v>
      </c>
      <c r="F333" t="s">
        <v>319</v>
      </c>
      <c r="G333" t="s">
        <v>799</v>
      </c>
    </row>
    <row r="334" spans="1:7" x14ac:dyDescent="0.25">
      <c r="A334" t="str">
        <f t="shared" si="45"/>
        <v>U1-D12</v>
      </c>
      <c r="B334" t="str">
        <f t="shared" si="46"/>
        <v>NetU1_D12</v>
      </c>
      <c r="C334" t="str">
        <f t="shared" si="47"/>
        <v>U1-NetU1_D12</v>
      </c>
      <c r="D334" t="str">
        <f t="shared" si="48"/>
        <v>U1-D12</v>
      </c>
      <c r="E334" t="s">
        <v>435</v>
      </c>
      <c r="F334" t="s">
        <v>321</v>
      </c>
      <c r="G334" t="s">
        <v>800</v>
      </c>
    </row>
    <row r="335" spans="1:7" x14ac:dyDescent="0.25">
      <c r="A335" t="str">
        <f t="shared" si="45"/>
        <v>U1-D13</v>
      </c>
      <c r="B335" t="str">
        <f t="shared" si="46"/>
        <v>NetU1_D13</v>
      </c>
      <c r="C335" t="str">
        <f t="shared" si="47"/>
        <v>U1-NetU1_D13</v>
      </c>
      <c r="D335" t="str">
        <f t="shared" si="48"/>
        <v>U1-D13</v>
      </c>
      <c r="E335" t="s">
        <v>435</v>
      </c>
      <c r="F335" t="s">
        <v>322</v>
      </c>
      <c r="G335" t="s">
        <v>801</v>
      </c>
    </row>
    <row r="336" spans="1:7" x14ac:dyDescent="0.25">
      <c r="A336" t="str">
        <f t="shared" si="45"/>
        <v>U1-D14</v>
      </c>
      <c r="B336" t="str">
        <f t="shared" si="46"/>
        <v>NetU1_D14</v>
      </c>
      <c r="C336" t="str">
        <f t="shared" si="47"/>
        <v>U1-NetU1_D14</v>
      </c>
      <c r="D336" t="str">
        <f t="shared" si="48"/>
        <v>U1-D14</v>
      </c>
      <c r="E336" t="s">
        <v>435</v>
      </c>
      <c r="F336" t="s">
        <v>323</v>
      </c>
      <c r="G336" t="s">
        <v>802</v>
      </c>
    </row>
    <row r="337" spans="1:7" x14ac:dyDescent="0.25">
      <c r="A337" t="str">
        <f t="shared" si="45"/>
        <v>U1-D15</v>
      </c>
      <c r="B337" t="str">
        <f t="shared" si="46"/>
        <v>NetU1_D15</v>
      </c>
      <c r="C337" t="str">
        <f t="shared" si="47"/>
        <v>U1-NetU1_D15</v>
      </c>
      <c r="D337" t="str">
        <f t="shared" si="48"/>
        <v>U1-D15</v>
      </c>
      <c r="E337" t="s">
        <v>435</v>
      </c>
      <c r="F337" t="s">
        <v>803</v>
      </c>
      <c r="G337" t="s">
        <v>804</v>
      </c>
    </row>
    <row r="338" spans="1:7" x14ac:dyDescent="0.25">
      <c r="A338" t="str">
        <f t="shared" si="45"/>
        <v>U1-E1</v>
      </c>
      <c r="B338" t="str">
        <f t="shared" si="46"/>
        <v>NetU1_E1</v>
      </c>
      <c r="C338" t="str">
        <f t="shared" si="47"/>
        <v>U1-NetU1_E1</v>
      </c>
      <c r="D338" t="str">
        <f t="shared" si="48"/>
        <v>U1-E1</v>
      </c>
      <c r="E338" t="s">
        <v>435</v>
      </c>
      <c r="F338" t="s">
        <v>805</v>
      </c>
      <c r="G338" t="s">
        <v>806</v>
      </c>
    </row>
    <row r="339" spans="1:7" x14ac:dyDescent="0.25">
      <c r="A339" t="str">
        <f t="shared" si="45"/>
        <v>U1-E2</v>
      </c>
      <c r="B339" t="str">
        <f t="shared" si="46"/>
        <v>NetU1_E2</v>
      </c>
      <c r="C339" t="str">
        <f t="shared" si="47"/>
        <v>U1-NetU1_E2</v>
      </c>
      <c r="D339" t="str">
        <f t="shared" si="48"/>
        <v>U1-E2</v>
      </c>
      <c r="E339" t="s">
        <v>435</v>
      </c>
      <c r="F339" t="s">
        <v>807</v>
      </c>
      <c r="G339" t="s">
        <v>808</v>
      </c>
    </row>
    <row r="340" spans="1:7" x14ac:dyDescent="0.25">
      <c r="A340" t="str">
        <f t="shared" si="45"/>
        <v>U1-E4</v>
      </c>
      <c r="B340" t="str">
        <f t="shared" si="46"/>
        <v>NetU1_E4</v>
      </c>
      <c r="C340" t="str">
        <f t="shared" si="47"/>
        <v>U1-NetU1_E4</v>
      </c>
      <c r="D340" t="str">
        <f t="shared" si="48"/>
        <v>U1-E4</v>
      </c>
      <c r="E340" t="s">
        <v>435</v>
      </c>
      <c r="F340" t="s">
        <v>809</v>
      </c>
      <c r="G340" t="s">
        <v>810</v>
      </c>
    </row>
    <row r="341" spans="1:7" x14ac:dyDescent="0.25">
      <c r="A341" t="str">
        <f t="shared" si="45"/>
        <v>U1-E5</v>
      </c>
      <c r="B341" t="str">
        <f t="shared" si="46"/>
        <v>NetU1_E5</v>
      </c>
      <c r="C341" t="str">
        <f t="shared" si="47"/>
        <v>U1-NetU1_E5</v>
      </c>
      <c r="D341" t="str">
        <f t="shared" si="48"/>
        <v>U1-E5</v>
      </c>
      <c r="E341" t="s">
        <v>435</v>
      </c>
      <c r="F341" t="s">
        <v>811</v>
      </c>
      <c r="G341" t="s">
        <v>812</v>
      </c>
    </row>
    <row r="342" spans="1:7" x14ac:dyDescent="0.25">
      <c r="A342" t="str">
        <f t="shared" si="45"/>
        <v>U1-E6</v>
      </c>
      <c r="B342" t="str">
        <f t="shared" si="46"/>
        <v>NetU1_E6</v>
      </c>
      <c r="C342" t="str">
        <f t="shared" si="47"/>
        <v>U1-NetU1_E6</v>
      </c>
      <c r="D342" t="str">
        <f t="shared" si="48"/>
        <v>U1-E6</v>
      </c>
      <c r="E342" t="s">
        <v>435</v>
      </c>
      <c r="F342" t="s">
        <v>813</v>
      </c>
      <c r="G342" t="s">
        <v>814</v>
      </c>
    </row>
    <row r="343" spans="1:7" x14ac:dyDescent="0.25">
      <c r="A343" t="str">
        <f t="shared" si="45"/>
        <v>U1-E7</v>
      </c>
      <c r="B343" t="str">
        <f t="shared" si="46"/>
        <v>NetU1_E7</v>
      </c>
      <c r="C343" t="str">
        <f t="shared" si="47"/>
        <v>U1-NetU1_E7</v>
      </c>
      <c r="D343" t="str">
        <f t="shared" si="48"/>
        <v>U1-E7</v>
      </c>
      <c r="E343" t="s">
        <v>435</v>
      </c>
      <c r="F343" t="s">
        <v>815</v>
      </c>
      <c r="G343" t="s">
        <v>816</v>
      </c>
    </row>
    <row r="344" spans="1:7" x14ac:dyDescent="0.25">
      <c r="A344" t="str">
        <f t="shared" si="45"/>
        <v>U1-E9</v>
      </c>
      <c r="B344" t="str">
        <f t="shared" si="46"/>
        <v>NetU1_E9</v>
      </c>
      <c r="C344" t="str">
        <f t="shared" si="47"/>
        <v>U1-NetU1_E9</v>
      </c>
      <c r="D344" t="str">
        <f t="shared" si="48"/>
        <v>U1-E9</v>
      </c>
      <c r="E344" t="s">
        <v>435</v>
      </c>
      <c r="F344" t="s">
        <v>817</v>
      </c>
      <c r="G344" t="s">
        <v>818</v>
      </c>
    </row>
    <row r="345" spans="1:7" x14ac:dyDescent="0.25">
      <c r="A345" t="str">
        <f t="shared" si="45"/>
        <v>U1-E10</v>
      </c>
      <c r="B345" t="str">
        <f t="shared" si="46"/>
        <v>NetU1_E10</v>
      </c>
      <c r="C345" t="str">
        <f t="shared" si="47"/>
        <v>U1-NetU1_E10</v>
      </c>
      <c r="D345" t="str">
        <f t="shared" si="48"/>
        <v>U1-E10</v>
      </c>
      <c r="E345" t="s">
        <v>435</v>
      </c>
      <c r="F345" t="s">
        <v>819</v>
      </c>
      <c r="G345" t="s">
        <v>820</v>
      </c>
    </row>
    <row r="346" spans="1:7" x14ac:dyDescent="0.25">
      <c r="A346" t="str">
        <f t="shared" si="45"/>
        <v>U1-E11</v>
      </c>
      <c r="B346" t="str">
        <f t="shared" si="46"/>
        <v>NetU1_E11</v>
      </c>
      <c r="C346" t="str">
        <f t="shared" si="47"/>
        <v>U1-NetU1_E11</v>
      </c>
      <c r="D346" t="str">
        <f t="shared" si="48"/>
        <v>U1-E11</v>
      </c>
      <c r="E346" t="s">
        <v>435</v>
      </c>
      <c r="F346" t="s">
        <v>821</v>
      </c>
      <c r="G346" t="s">
        <v>822</v>
      </c>
    </row>
    <row r="347" spans="1:7" x14ac:dyDescent="0.25">
      <c r="A347" t="str">
        <f t="shared" si="45"/>
        <v>U1-E12</v>
      </c>
      <c r="B347" t="str">
        <f t="shared" si="46"/>
        <v>NetU1_E12</v>
      </c>
      <c r="C347" t="str">
        <f t="shared" si="47"/>
        <v>U1-NetU1_E12</v>
      </c>
      <c r="D347" t="str">
        <f t="shared" si="48"/>
        <v>U1-E12</v>
      </c>
      <c r="E347" t="s">
        <v>435</v>
      </c>
      <c r="F347" t="s">
        <v>823</v>
      </c>
      <c r="G347" t="s">
        <v>824</v>
      </c>
    </row>
    <row r="348" spans="1:7" x14ac:dyDescent="0.25">
      <c r="A348" t="str">
        <f t="shared" si="45"/>
        <v>U1-E14</v>
      </c>
      <c r="B348" t="str">
        <f t="shared" si="46"/>
        <v>NetR52_1</v>
      </c>
      <c r="C348" t="str">
        <f t="shared" si="47"/>
        <v>U1-NetR52_1</v>
      </c>
      <c r="D348" t="str">
        <f t="shared" si="48"/>
        <v>U1-E14</v>
      </c>
      <c r="E348" t="s">
        <v>435</v>
      </c>
      <c r="F348" t="s">
        <v>825</v>
      </c>
      <c r="G348" t="s">
        <v>551</v>
      </c>
    </row>
    <row r="349" spans="1:7" x14ac:dyDescent="0.25">
      <c r="A349" t="str">
        <f t="shared" si="45"/>
        <v>U1-E15</v>
      </c>
      <c r="B349" t="str">
        <f t="shared" si="46"/>
        <v>NetU1_E15</v>
      </c>
      <c r="C349" t="str">
        <f t="shared" si="47"/>
        <v>U1-NetU1_E15</v>
      </c>
      <c r="D349" t="str">
        <f t="shared" si="48"/>
        <v>U1-E15</v>
      </c>
      <c r="E349" t="s">
        <v>435</v>
      </c>
      <c r="F349" t="s">
        <v>826</v>
      </c>
      <c r="G349" t="s">
        <v>827</v>
      </c>
    </row>
    <row r="350" spans="1:7" x14ac:dyDescent="0.25">
      <c r="A350" t="str">
        <f t="shared" si="45"/>
        <v>U1-F1</v>
      </c>
      <c r="B350" t="str">
        <f t="shared" si="46"/>
        <v>NetU1_F1</v>
      </c>
      <c r="C350" t="str">
        <f t="shared" si="47"/>
        <v>U1-NetU1_F1</v>
      </c>
      <c r="D350" t="str">
        <f t="shared" si="48"/>
        <v>U1-F1</v>
      </c>
      <c r="E350" t="s">
        <v>435</v>
      </c>
      <c r="F350" t="s">
        <v>828</v>
      </c>
      <c r="G350" t="s">
        <v>829</v>
      </c>
    </row>
    <row r="351" spans="1:7" x14ac:dyDescent="0.25">
      <c r="A351" t="str">
        <f t="shared" si="45"/>
        <v>U1-F2</v>
      </c>
      <c r="B351" t="str">
        <f t="shared" si="46"/>
        <v>NetU1_F2</v>
      </c>
      <c r="C351" t="str">
        <f t="shared" si="47"/>
        <v>U1-NetU1_F2</v>
      </c>
      <c r="D351" t="str">
        <f t="shared" si="48"/>
        <v>U1-F2</v>
      </c>
      <c r="E351" t="s">
        <v>435</v>
      </c>
      <c r="F351" t="s">
        <v>830</v>
      </c>
      <c r="G351" t="s">
        <v>831</v>
      </c>
    </row>
    <row r="352" spans="1:7" x14ac:dyDescent="0.25">
      <c r="A352" t="str">
        <f t="shared" si="45"/>
        <v>U1-F3</v>
      </c>
      <c r="B352" t="str">
        <f t="shared" si="46"/>
        <v>NetU1_F3</v>
      </c>
      <c r="C352" t="str">
        <f t="shared" si="47"/>
        <v>U1-NetU1_F3</v>
      </c>
      <c r="D352" t="str">
        <f t="shared" si="48"/>
        <v>U1-F3</v>
      </c>
      <c r="E352" t="s">
        <v>435</v>
      </c>
      <c r="F352" t="s">
        <v>832</v>
      </c>
      <c r="G352" t="s">
        <v>833</v>
      </c>
    </row>
    <row r="353" spans="1:7" x14ac:dyDescent="0.25">
      <c r="A353" t="str">
        <f t="shared" si="45"/>
        <v>U1-F4</v>
      </c>
      <c r="B353" t="str">
        <f t="shared" si="46"/>
        <v>NetU1_F4</v>
      </c>
      <c r="C353" t="str">
        <f t="shared" si="47"/>
        <v>U1-NetU1_F4</v>
      </c>
      <c r="D353" t="str">
        <f t="shared" si="48"/>
        <v>U1-F4</v>
      </c>
      <c r="E353" t="s">
        <v>435</v>
      </c>
      <c r="F353" t="s">
        <v>834</v>
      </c>
      <c r="G353" t="s">
        <v>835</v>
      </c>
    </row>
    <row r="354" spans="1:7" x14ac:dyDescent="0.25">
      <c r="A354" t="str">
        <f t="shared" si="45"/>
        <v>U1-F6</v>
      </c>
      <c r="B354" t="str">
        <f t="shared" si="46"/>
        <v>NetU1_F6</v>
      </c>
      <c r="C354" t="str">
        <f t="shared" si="47"/>
        <v>U1-NetU1_F6</v>
      </c>
      <c r="D354" t="str">
        <f t="shared" si="48"/>
        <v>U1-F6</v>
      </c>
      <c r="E354" t="s">
        <v>435</v>
      </c>
      <c r="F354" t="s">
        <v>836</v>
      </c>
      <c r="G354" t="s">
        <v>837</v>
      </c>
    </row>
    <row r="355" spans="1:7" x14ac:dyDescent="0.25">
      <c r="A355" t="str">
        <f t="shared" si="45"/>
        <v>U1-F7</v>
      </c>
      <c r="B355" t="str">
        <f t="shared" si="46"/>
        <v>HRESET</v>
      </c>
      <c r="C355" t="str">
        <f t="shared" si="47"/>
        <v>U1-HRESET</v>
      </c>
      <c r="D355" t="str">
        <f t="shared" si="48"/>
        <v>U1-F7</v>
      </c>
      <c r="E355" t="s">
        <v>435</v>
      </c>
      <c r="F355" t="s">
        <v>838</v>
      </c>
      <c r="G355" t="s">
        <v>390</v>
      </c>
    </row>
    <row r="356" spans="1:7" x14ac:dyDescent="0.25">
      <c r="A356" t="str">
        <f t="shared" si="45"/>
        <v>U1-F11</v>
      </c>
      <c r="B356" t="str">
        <f t="shared" si="46"/>
        <v>NetU1_F11</v>
      </c>
      <c r="C356" t="str">
        <f t="shared" si="47"/>
        <v>U1-NetU1_F11</v>
      </c>
      <c r="D356" t="str">
        <f t="shared" si="48"/>
        <v>U1-F11</v>
      </c>
      <c r="E356" t="s">
        <v>435</v>
      </c>
      <c r="F356" t="s">
        <v>839</v>
      </c>
      <c r="G356" t="s">
        <v>840</v>
      </c>
    </row>
    <row r="357" spans="1:7" x14ac:dyDescent="0.25">
      <c r="A357" t="str">
        <f t="shared" si="45"/>
        <v>U1-F13</v>
      </c>
      <c r="B357" t="str">
        <f t="shared" si="46"/>
        <v>NetU1_F13</v>
      </c>
      <c r="C357" t="str">
        <f t="shared" si="47"/>
        <v>U1-NetU1_F13</v>
      </c>
      <c r="D357" t="str">
        <f t="shared" si="48"/>
        <v>U1-F13</v>
      </c>
      <c r="E357" t="s">
        <v>435</v>
      </c>
      <c r="F357" t="s">
        <v>841</v>
      </c>
      <c r="G357" t="s">
        <v>842</v>
      </c>
    </row>
    <row r="358" spans="1:7" x14ac:dyDescent="0.25">
      <c r="A358" t="str">
        <f t="shared" si="45"/>
        <v>U1-G1</v>
      </c>
      <c r="B358" t="str">
        <f t="shared" si="46"/>
        <v>NetU1_G1</v>
      </c>
      <c r="C358" t="str">
        <f t="shared" si="47"/>
        <v>U1-NetU1_G1</v>
      </c>
      <c r="D358" t="str">
        <f t="shared" si="48"/>
        <v>U1-G1</v>
      </c>
      <c r="E358" t="s">
        <v>435</v>
      </c>
      <c r="F358" t="s">
        <v>843</v>
      </c>
      <c r="G358" t="s">
        <v>844</v>
      </c>
    </row>
    <row r="359" spans="1:7" x14ac:dyDescent="0.25">
      <c r="A359" t="str">
        <f t="shared" si="45"/>
        <v>U1-G3</v>
      </c>
      <c r="B359" t="str">
        <f t="shared" si="46"/>
        <v>NetU1_G3</v>
      </c>
      <c r="C359" t="str">
        <f t="shared" si="47"/>
        <v>U1-NetU1_G3</v>
      </c>
      <c r="D359" t="str">
        <f t="shared" si="48"/>
        <v>U1-G3</v>
      </c>
      <c r="E359" t="s">
        <v>435</v>
      </c>
      <c r="F359" t="s">
        <v>845</v>
      </c>
      <c r="G359" t="s">
        <v>846</v>
      </c>
    </row>
    <row r="360" spans="1:7" x14ac:dyDescent="0.25">
      <c r="A360" t="str">
        <f t="shared" si="45"/>
        <v>U1-G4</v>
      </c>
      <c r="B360" t="str">
        <f t="shared" si="46"/>
        <v>NetU1_G4</v>
      </c>
      <c r="C360" t="str">
        <f t="shared" si="47"/>
        <v>U1-NetU1_G4</v>
      </c>
      <c r="D360" t="str">
        <f t="shared" si="48"/>
        <v>U1-G4</v>
      </c>
      <c r="E360" t="s">
        <v>435</v>
      </c>
      <c r="F360" t="s">
        <v>847</v>
      </c>
      <c r="G360" t="s">
        <v>848</v>
      </c>
    </row>
    <row r="361" spans="1:7" x14ac:dyDescent="0.25">
      <c r="A361" t="str">
        <f t="shared" si="45"/>
        <v>U1-G5</v>
      </c>
      <c r="B361" t="str">
        <f t="shared" si="46"/>
        <v>NetU1_G5</v>
      </c>
      <c r="C361" t="str">
        <f t="shared" si="47"/>
        <v>U1-NetU1_G5</v>
      </c>
      <c r="D361" t="str">
        <f t="shared" si="48"/>
        <v>U1-G5</v>
      </c>
      <c r="E361" t="s">
        <v>435</v>
      </c>
      <c r="F361" t="s">
        <v>849</v>
      </c>
      <c r="G361" t="s">
        <v>850</v>
      </c>
    </row>
    <row r="362" spans="1:7" x14ac:dyDescent="0.25">
      <c r="A362" t="str">
        <f t="shared" si="45"/>
        <v>U1-G6</v>
      </c>
      <c r="B362" t="str">
        <f t="shared" si="46"/>
        <v>NetU1_G6</v>
      </c>
      <c r="C362" t="str">
        <f t="shared" si="47"/>
        <v>U1-NetU1_G6</v>
      </c>
      <c r="D362" t="str">
        <f t="shared" si="48"/>
        <v>U1-G6</v>
      </c>
      <c r="E362" t="s">
        <v>435</v>
      </c>
      <c r="F362" t="s">
        <v>851</v>
      </c>
      <c r="G362" t="s">
        <v>852</v>
      </c>
    </row>
    <row r="363" spans="1:7" x14ac:dyDescent="0.25">
      <c r="A363" t="str">
        <f t="shared" si="45"/>
        <v>U1-G12</v>
      </c>
      <c r="B363" t="str">
        <f t="shared" si="46"/>
        <v>1.2V</v>
      </c>
      <c r="C363" t="str">
        <f t="shared" si="47"/>
        <v>U1-1.2V</v>
      </c>
      <c r="D363" t="str">
        <f t="shared" si="48"/>
        <v>U1-G12</v>
      </c>
      <c r="E363" t="s">
        <v>435</v>
      </c>
      <c r="F363" t="s">
        <v>853</v>
      </c>
      <c r="G363" t="s">
        <v>285</v>
      </c>
    </row>
    <row r="364" spans="1:7" x14ac:dyDescent="0.25">
      <c r="A364" t="str">
        <f t="shared" si="45"/>
        <v>U1-G14</v>
      </c>
      <c r="B364" t="str">
        <f t="shared" si="46"/>
        <v>1.2V</v>
      </c>
      <c r="C364" t="str">
        <f t="shared" si="47"/>
        <v>U1-1.2V</v>
      </c>
      <c r="D364" t="str">
        <f t="shared" si="48"/>
        <v>U1-G14</v>
      </c>
      <c r="E364" t="s">
        <v>435</v>
      </c>
      <c r="F364" t="s">
        <v>854</v>
      </c>
      <c r="G364" t="s">
        <v>285</v>
      </c>
    </row>
    <row r="365" spans="1:7" x14ac:dyDescent="0.25">
      <c r="A365" t="str">
        <f t="shared" si="45"/>
        <v>U1-H1</v>
      </c>
      <c r="B365" t="str">
        <f t="shared" si="46"/>
        <v>NetU1_H1</v>
      </c>
      <c r="C365" t="str">
        <f t="shared" si="47"/>
        <v>U1-NetU1_H1</v>
      </c>
      <c r="D365" t="str">
        <f t="shared" si="48"/>
        <v>U1-H1</v>
      </c>
      <c r="E365" t="s">
        <v>435</v>
      </c>
      <c r="F365" t="s">
        <v>427</v>
      </c>
      <c r="G365" t="s">
        <v>855</v>
      </c>
    </row>
    <row r="366" spans="1:7" x14ac:dyDescent="0.25">
      <c r="A366" t="str">
        <f t="shared" si="45"/>
        <v>U1-H2</v>
      </c>
      <c r="B366" t="str">
        <f t="shared" si="46"/>
        <v>NetU1_H2</v>
      </c>
      <c r="C366" t="str">
        <f t="shared" si="47"/>
        <v>U1-NetU1_H2</v>
      </c>
      <c r="D366" t="str">
        <f t="shared" si="48"/>
        <v>U1-H2</v>
      </c>
      <c r="E366" t="s">
        <v>435</v>
      </c>
      <c r="F366" t="s">
        <v>429</v>
      </c>
      <c r="G366" t="s">
        <v>856</v>
      </c>
    </row>
    <row r="367" spans="1:7" x14ac:dyDescent="0.25">
      <c r="A367" t="str">
        <f t="shared" si="45"/>
        <v>U1-H3</v>
      </c>
      <c r="B367" t="str">
        <f t="shared" si="46"/>
        <v>NetU1_H3</v>
      </c>
      <c r="C367" t="str">
        <f t="shared" si="47"/>
        <v>U1-NetU1_H3</v>
      </c>
      <c r="D367" t="str">
        <f t="shared" si="48"/>
        <v>U1-H3</v>
      </c>
      <c r="E367" t="s">
        <v>435</v>
      </c>
      <c r="F367" t="s">
        <v>431</v>
      </c>
      <c r="G367" t="s">
        <v>857</v>
      </c>
    </row>
    <row r="368" spans="1:7" x14ac:dyDescent="0.25">
      <c r="A368" t="str">
        <f t="shared" si="45"/>
        <v>U1-H5</v>
      </c>
      <c r="B368" t="str">
        <f t="shared" si="46"/>
        <v>NetU1_H5</v>
      </c>
      <c r="C368" t="str">
        <f t="shared" si="47"/>
        <v>U1-NetU1_H5</v>
      </c>
      <c r="D368" t="str">
        <f t="shared" si="48"/>
        <v>U1-H5</v>
      </c>
      <c r="E368" t="s">
        <v>435</v>
      </c>
      <c r="F368" t="s">
        <v>858</v>
      </c>
      <c r="G368" t="s">
        <v>859</v>
      </c>
    </row>
    <row r="369" spans="1:7" x14ac:dyDescent="0.25">
      <c r="A369" t="str">
        <f t="shared" si="45"/>
        <v>U1-H6</v>
      </c>
      <c r="B369" t="str">
        <f t="shared" si="46"/>
        <v>NetU1_H6</v>
      </c>
      <c r="C369" t="str">
        <f t="shared" si="47"/>
        <v>U1-NetU1_H6</v>
      </c>
      <c r="D369" t="str">
        <f t="shared" si="48"/>
        <v>U1-H6</v>
      </c>
      <c r="E369" t="s">
        <v>435</v>
      </c>
      <c r="F369" t="s">
        <v>860</v>
      </c>
      <c r="G369" t="s">
        <v>861</v>
      </c>
    </row>
    <row r="370" spans="1:7" x14ac:dyDescent="0.25">
      <c r="A370" t="str">
        <f t="shared" si="45"/>
        <v>U1-H7</v>
      </c>
      <c r="B370" t="str">
        <f t="shared" si="46"/>
        <v>NetU1_H7</v>
      </c>
      <c r="C370" t="str">
        <f t="shared" si="47"/>
        <v>U1-NetU1_H7</v>
      </c>
      <c r="D370" t="str">
        <f t="shared" si="48"/>
        <v>U1-H7</v>
      </c>
      <c r="E370" t="s">
        <v>435</v>
      </c>
      <c r="F370" t="s">
        <v>862</v>
      </c>
      <c r="G370" t="s">
        <v>863</v>
      </c>
    </row>
    <row r="371" spans="1:7" x14ac:dyDescent="0.25">
      <c r="A371" t="str">
        <f t="shared" si="45"/>
        <v>U1-H11</v>
      </c>
      <c r="B371" t="str">
        <f t="shared" si="46"/>
        <v>1.2V</v>
      </c>
      <c r="C371" t="str">
        <f t="shared" si="47"/>
        <v>U1-1.2V</v>
      </c>
      <c r="D371" t="str">
        <f t="shared" si="48"/>
        <v>U1-H11</v>
      </c>
      <c r="E371" t="s">
        <v>435</v>
      </c>
      <c r="F371" t="s">
        <v>864</v>
      </c>
      <c r="G371" t="s">
        <v>285</v>
      </c>
    </row>
    <row r="372" spans="1:7" x14ac:dyDescent="0.25">
      <c r="A372" t="str">
        <f t="shared" si="45"/>
        <v>U1-H13</v>
      </c>
      <c r="B372" t="str">
        <f t="shared" si="46"/>
        <v>1.2V</v>
      </c>
      <c r="C372" t="str">
        <f t="shared" si="47"/>
        <v>U1-1.2V</v>
      </c>
      <c r="D372" t="str">
        <f t="shared" si="48"/>
        <v>U1-H13</v>
      </c>
      <c r="E372" t="s">
        <v>435</v>
      </c>
      <c r="F372" t="s">
        <v>865</v>
      </c>
      <c r="G372" t="s">
        <v>285</v>
      </c>
    </row>
    <row r="373" spans="1:7" x14ac:dyDescent="0.25">
      <c r="A373" t="str">
        <f t="shared" si="45"/>
        <v>U1-J2</v>
      </c>
      <c r="B373" t="str">
        <f t="shared" si="46"/>
        <v>NetU1_J2</v>
      </c>
      <c r="C373" t="str">
        <f t="shared" si="47"/>
        <v>U1-NetU1_J2</v>
      </c>
      <c r="D373" t="str">
        <f t="shared" si="48"/>
        <v>U1-J2</v>
      </c>
      <c r="E373" t="s">
        <v>435</v>
      </c>
      <c r="F373" t="s">
        <v>269</v>
      </c>
      <c r="G373" t="s">
        <v>866</v>
      </c>
    </row>
    <row r="374" spans="1:7" x14ac:dyDescent="0.25">
      <c r="A374" t="str">
        <f t="shared" si="45"/>
        <v>U1-J3</v>
      </c>
      <c r="B374" t="str">
        <f t="shared" si="46"/>
        <v>NetU1_J3</v>
      </c>
      <c r="C374" t="str">
        <f t="shared" si="47"/>
        <v>U1-NetU1_J3</v>
      </c>
      <c r="D374" t="str">
        <f t="shared" si="48"/>
        <v>U1-J3</v>
      </c>
      <c r="E374" t="s">
        <v>435</v>
      </c>
      <c r="F374" t="s">
        <v>270</v>
      </c>
      <c r="G374" t="s">
        <v>867</v>
      </c>
    </row>
    <row r="375" spans="1:7" x14ac:dyDescent="0.25">
      <c r="A375" t="str">
        <f t="shared" si="45"/>
        <v>U1-J4</v>
      </c>
      <c r="B375" t="str">
        <f t="shared" si="46"/>
        <v>NetU1_J4</v>
      </c>
      <c r="C375" t="str">
        <f t="shared" si="47"/>
        <v>U1-NetU1_J4</v>
      </c>
      <c r="D375" t="str">
        <f t="shared" si="48"/>
        <v>U1-J4</v>
      </c>
      <c r="E375" t="s">
        <v>435</v>
      </c>
      <c r="F375" t="s">
        <v>868</v>
      </c>
      <c r="G375" t="s">
        <v>869</v>
      </c>
    </row>
    <row r="376" spans="1:7" x14ac:dyDescent="0.25">
      <c r="A376" t="str">
        <f t="shared" si="45"/>
        <v>U1-J5</v>
      </c>
      <c r="B376" t="str">
        <f t="shared" si="46"/>
        <v>NetU1_J5</v>
      </c>
      <c r="C376" t="str">
        <f t="shared" si="47"/>
        <v>U1-NetU1_J5</v>
      </c>
      <c r="D376" t="str">
        <f t="shared" si="48"/>
        <v>U1-J5</v>
      </c>
      <c r="E376" t="s">
        <v>435</v>
      </c>
      <c r="F376" t="s">
        <v>870</v>
      </c>
      <c r="G376" t="s">
        <v>871</v>
      </c>
    </row>
    <row r="377" spans="1:7" x14ac:dyDescent="0.25">
      <c r="A377" t="str">
        <f t="shared" si="45"/>
        <v>U1-J7</v>
      </c>
      <c r="B377" t="str">
        <f t="shared" si="46"/>
        <v>NetU1_J7</v>
      </c>
      <c r="C377" t="str">
        <f t="shared" si="47"/>
        <v>U1-NetU1_J7</v>
      </c>
      <c r="D377" t="str">
        <f t="shared" si="48"/>
        <v>U1-J7</v>
      </c>
      <c r="E377" t="s">
        <v>435</v>
      </c>
      <c r="F377" t="s">
        <v>872</v>
      </c>
      <c r="G377" t="s">
        <v>873</v>
      </c>
    </row>
    <row r="378" spans="1:7" x14ac:dyDescent="0.25">
      <c r="A378" t="str">
        <f t="shared" si="45"/>
        <v>U1-K1</v>
      </c>
      <c r="B378" t="str">
        <f t="shared" si="46"/>
        <v>NetU1_K1</v>
      </c>
      <c r="C378" t="str">
        <f t="shared" si="47"/>
        <v>U1-NetU1_K1</v>
      </c>
      <c r="D378" t="str">
        <f t="shared" si="48"/>
        <v>U1-K1</v>
      </c>
      <c r="E378" t="s">
        <v>435</v>
      </c>
      <c r="F378" t="s">
        <v>874</v>
      </c>
      <c r="G378" t="s">
        <v>875</v>
      </c>
    </row>
    <row r="379" spans="1:7" x14ac:dyDescent="0.25">
      <c r="A379" t="str">
        <f t="shared" si="45"/>
        <v>U1-K2</v>
      </c>
      <c r="B379" t="str">
        <f t="shared" si="46"/>
        <v>NetU1_K2</v>
      </c>
      <c r="C379" t="str">
        <f t="shared" si="47"/>
        <v>U1-NetU1_K2</v>
      </c>
      <c r="D379" t="str">
        <f t="shared" si="48"/>
        <v>U1-K2</v>
      </c>
      <c r="E379" t="s">
        <v>435</v>
      </c>
      <c r="F379" t="s">
        <v>876</v>
      </c>
      <c r="G379" t="s">
        <v>877</v>
      </c>
    </row>
    <row r="380" spans="1:7" x14ac:dyDescent="0.25">
      <c r="A380" t="str">
        <f t="shared" si="45"/>
        <v>U1-K4</v>
      </c>
      <c r="B380" t="str">
        <f t="shared" si="46"/>
        <v>NetU1_K4</v>
      </c>
      <c r="C380" t="str">
        <f t="shared" si="47"/>
        <v>U1-NetU1_K4</v>
      </c>
      <c r="D380" t="str">
        <f t="shared" si="48"/>
        <v>U1-K4</v>
      </c>
      <c r="E380" t="s">
        <v>435</v>
      </c>
      <c r="F380" t="s">
        <v>878</v>
      </c>
      <c r="G380" t="s">
        <v>879</v>
      </c>
    </row>
    <row r="381" spans="1:7" x14ac:dyDescent="0.25">
      <c r="A381" t="str">
        <f t="shared" si="45"/>
        <v>U1-K5</v>
      </c>
      <c r="B381" t="str">
        <f t="shared" si="46"/>
        <v>NetU1_K5</v>
      </c>
      <c r="C381" t="str">
        <f t="shared" si="47"/>
        <v>U1-NetU1_K5</v>
      </c>
      <c r="D381" t="str">
        <f t="shared" si="48"/>
        <v>U1-K5</v>
      </c>
      <c r="E381" t="s">
        <v>435</v>
      </c>
      <c r="F381" t="s">
        <v>880</v>
      </c>
      <c r="G381" t="s">
        <v>881</v>
      </c>
    </row>
    <row r="382" spans="1:7" x14ac:dyDescent="0.25">
      <c r="A382" t="str">
        <f t="shared" si="45"/>
        <v>U1-K6</v>
      </c>
      <c r="B382" t="str">
        <f t="shared" si="46"/>
        <v>NetU1_K6</v>
      </c>
      <c r="C382" t="str">
        <f t="shared" si="47"/>
        <v>U1-NetU1_K6</v>
      </c>
      <c r="D382" t="str">
        <f t="shared" si="48"/>
        <v>U1-K6</v>
      </c>
      <c r="E382" t="s">
        <v>435</v>
      </c>
      <c r="F382" t="s">
        <v>882</v>
      </c>
      <c r="G382" t="s">
        <v>883</v>
      </c>
    </row>
    <row r="383" spans="1:7" x14ac:dyDescent="0.25">
      <c r="A383" t="str">
        <f t="shared" si="45"/>
        <v>U1-K7</v>
      </c>
      <c r="B383" t="str">
        <f t="shared" si="46"/>
        <v>NetU1_K7</v>
      </c>
      <c r="C383" t="str">
        <f t="shared" si="47"/>
        <v>U1-NetU1_K7</v>
      </c>
      <c r="D383" t="str">
        <f t="shared" si="48"/>
        <v>U1-K7</v>
      </c>
      <c r="E383" t="s">
        <v>435</v>
      </c>
      <c r="F383" t="s">
        <v>884</v>
      </c>
      <c r="G383" t="s">
        <v>885</v>
      </c>
    </row>
    <row r="384" spans="1:7" x14ac:dyDescent="0.25">
      <c r="A384" t="str">
        <f t="shared" si="45"/>
        <v>U1-L1</v>
      </c>
      <c r="B384" t="str">
        <f t="shared" si="46"/>
        <v>NetU1_L1</v>
      </c>
      <c r="C384" t="str">
        <f t="shared" si="47"/>
        <v>U1-NetU1_L1</v>
      </c>
      <c r="D384" t="str">
        <f t="shared" si="48"/>
        <v>U1-L1</v>
      </c>
      <c r="E384" t="s">
        <v>435</v>
      </c>
      <c r="F384" t="s">
        <v>886</v>
      </c>
      <c r="G384" t="s">
        <v>887</v>
      </c>
    </row>
    <row r="385" spans="1:7" x14ac:dyDescent="0.25">
      <c r="A385" t="str">
        <f t="shared" si="45"/>
        <v>U1-L2</v>
      </c>
      <c r="B385" t="str">
        <f t="shared" si="46"/>
        <v>NetU1_L2</v>
      </c>
      <c r="C385" t="str">
        <f t="shared" si="47"/>
        <v>U1-NetU1_L2</v>
      </c>
      <c r="D385" t="str">
        <f t="shared" si="48"/>
        <v>U1-L2</v>
      </c>
      <c r="E385" t="s">
        <v>435</v>
      </c>
      <c r="F385" t="s">
        <v>888</v>
      </c>
      <c r="G385" t="s">
        <v>889</v>
      </c>
    </row>
    <row r="386" spans="1:7" x14ac:dyDescent="0.25">
      <c r="A386" t="str">
        <f t="shared" si="45"/>
        <v>U1-L3</v>
      </c>
      <c r="B386" t="str">
        <f t="shared" si="46"/>
        <v>NetU1_L3</v>
      </c>
      <c r="C386" t="str">
        <f t="shared" si="47"/>
        <v>U1-NetU1_L3</v>
      </c>
      <c r="D386" t="str">
        <f t="shared" si="48"/>
        <v>U1-L3</v>
      </c>
      <c r="E386" t="s">
        <v>435</v>
      </c>
      <c r="F386" t="s">
        <v>890</v>
      </c>
      <c r="G386" t="s">
        <v>891</v>
      </c>
    </row>
    <row r="387" spans="1:7" x14ac:dyDescent="0.25">
      <c r="A387" t="str">
        <f t="shared" si="45"/>
        <v>U1-L4</v>
      </c>
      <c r="B387" t="str">
        <f t="shared" si="46"/>
        <v>NetU1_L4</v>
      </c>
      <c r="C387" t="str">
        <f t="shared" si="47"/>
        <v>U1-NetU1_L4</v>
      </c>
      <c r="D387" t="str">
        <f t="shared" si="48"/>
        <v>U1-L4</v>
      </c>
      <c r="E387" t="s">
        <v>435</v>
      </c>
      <c r="F387" t="s">
        <v>892</v>
      </c>
      <c r="G387" t="s">
        <v>893</v>
      </c>
    </row>
    <row r="388" spans="1:7" x14ac:dyDescent="0.25">
      <c r="A388" t="str">
        <f t="shared" si="45"/>
        <v>U1-L6</v>
      </c>
      <c r="B388" t="str">
        <f t="shared" si="46"/>
        <v>NetU1_L6</v>
      </c>
      <c r="C388" t="str">
        <f t="shared" si="47"/>
        <v>U1-NetU1_L6</v>
      </c>
      <c r="D388" t="str">
        <f t="shared" si="48"/>
        <v>U1-L6</v>
      </c>
      <c r="E388" t="s">
        <v>435</v>
      </c>
      <c r="F388" t="s">
        <v>894</v>
      </c>
      <c r="G388" t="s">
        <v>895</v>
      </c>
    </row>
    <row r="389" spans="1:7" x14ac:dyDescent="0.25">
      <c r="A389" t="str">
        <f t="shared" si="45"/>
        <v>U1-L7</v>
      </c>
      <c r="B389" t="str">
        <f t="shared" si="46"/>
        <v>NetU1_L7</v>
      </c>
      <c r="C389" t="str">
        <f t="shared" si="47"/>
        <v>U1-NetU1_L7</v>
      </c>
      <c r="D389" t="str">
        <f t="shared" si="48"/>
        <v>U1-L7</v>
      </c>
      <c r="E389" t="s">
        <v>435</v>
      </c>
      <c r="F389" t="s">
        <v>896</v>
      </c>
      <c r="G389" t="s">
        <v>897</v>
      </c>
    </row>
    <row r="390" spans="1:7" x14ac:dyDescent="0.25">
      <c r="A390" t="str">
        <f t="shared" ref="A390:A453" si="49">$E390&amp;"-"&amp;$F390</f>
        <v>U1-M1</v>
      </c>
      <c r="B390" t="str">
        <f t="shared" ref="B390:B453" si="50">IF(OR(E390=$A$2,E390=$B$2,E390=$C$2,E390=$D$2),"--",G390)</f>
        <v>NetU1_M1</v>
      </c>
      <c r="C390" t="str">
        <f t="shared" ref="C390:C453" si="51">$E390&amp;"-"&amp;$G390</f>
        <v>U1-NetU1_M1</v>
      </c>
      <c r="D390" t="str">
        <f t="shared" ref="D390:D453" si="52">A390</f>
        <v>U1-M1</v>
      </c>
      <c r="E390" t="s">
        <v>435</v>
      </c>
      <c r="F390" t="s">
        <v>898</v>
      </c>
      <c r="G390" t="s">
        <v>899</v>
      </c>
    </row>
    <row r="391" spans="1:7" x14ac:dyDescent="0.25">
      <c r="A391" t="str">
        <f t="shared" si="49"/>
        <v>U1-M3</v>
      </c>
      <c r="B391" t="str">
        <f t="shared" si="50"/>
        <v>NetU1_M3</v>
      </c>
      <c r="C391" t="str">
        <f t="shared" si="51"/>
        <v>U1-NetU1_M3</v>
      </c>
      <c r="D391" t="str">
        <f t="shared" si="52"/>
        <v>U1-M3</v>
      </c>
      <c r="E391" t="s">
        <v>435</v>
      </c>
      <c r="F391" t="s">
        <v>900</v>
      </c>
      <c r="G391" t="s">
        <v>901</v>
      </c>
    </row>
    <row r="392" spans="1:7" x14ac:dyDescent="0.25">
      <c r="A392" t="str">
        <f t="shared" si="49"/>
        <v>U1-M4</v>
      </c>
      <c r="B392" t="str">
        <f t="shared" si="50"/>
        <v>NetU1_M4</v>
      </c>
      <c r="C392" t="str">
        <f t="shared" si="51"/>
        <v>U1-NetU1_M4</v>
      </c>
      <c r="D392" t="str">
        <f t="shared" si="52"/>
        <v>U1-M4</v>
      </c>
      <c r="E392" t="s">
        <v>435</v>
      </c>
      <c r="F392" t="s">
        <v>902</v>
      </c>
      <c r="G392" t="s">
        <v>903</v>
      </c>
    </row>
    <row r="393" spans="1:7" x14ac:dyDescent="0.25">
      <c r="A393" t="str">
        <f t="shared" si="49"/>
        <v>U1-M5</v>
      </c>
      <c r="B393" t="str">
        <f t="shared" si="50"/>
        <v>NetU1_M5</v>
      </c>
      <c r="C393" t="str">
        <f t="shared" si="51"/>
        <v>U1-NetU1_M5</v>
      </c>
      <c r="D393" t="str">
        <f t="shared" si="52"/>
        <v>U1-M5</v>
      </c>
      <c r="E393" t="s">
        <v>435</v>
      </c>
      <c r="F393" t="s">
        <v>904</v>
      </c>
      <c r="G393" t="s">
        <v>905</v>
      </c>
    </row>
    <row r="394" spans="1:7" x14ac:dyDescent="0.25">
      <c r="A394" t="str">
        <f t="shared" si="49"/>
        <v>U1-M6</v>
      </c>
      <c r="B394" t="str">
        <f t="shared" si="50"/>
        <v>NetU1_M6</v>
      </c>
      <c r="C394" t="str">
        <f t="shared" si="51"/>
        <v>U1-NetU1_M6</v>
      </c>
      <c r="D394" t="str">
        <f t="shared" si="52"/>
        <v>U1-M6</v>
      </c>
      <c r="E394" t="s">
        <v>435</v>
      </c>
      <c r="F394" t="s">
        <v>906</v>
      </c>
      <c r="G394" t="s">
        <v>907</v>
      </c>
    </row>
    <row r="395" spans="1:7" x14ac:dyDescent="0.25">
      <c r="A395" t="str">
        <f t="shared" si="49"/>
        <v>U1-N5</v>
      </c>
      <c r="B395" t="str">
        <f t="shared" si="50"/>
        <v>NetU1_N5</v>
      </c>
      <c r="C395" t="str">
        <f t="shared" si="51"/>
        <v>U1-NetU1_N5</v>
      </c>
      <c r="D395" t="str">
        <f t="shared" si="52"/>
        <v>U1-N5</v>
      </c>
      <c r="E395" t="s">
        <v>435</v>
      </c>
      <c r="F395" t="s">
        <v>908</v>
      </c>
      <c r="G395" t="s">
        <v>909</v>
      </c>
    </row>
    <row r="396" spans="1:7" x14ac:dyDescent="0.25">
      <c r="A396" t="str">
        <f t="shared" si="49"/>
        <v>U1-A16</v>
      </c>
      <c r="B396" t="str">
        <f t="shared" si="50"/>
        <v>NetU1_A16</v>
      </c>
      <c r="C396" t="str">
        <f t="shared" si="51"/>
        <v>U1-NetU1_A16</v>
      </c>
      <c r="D396" t="str">
        <f t="shared" si="52"/>
        <v>U1-A16</v>
      </c>
      <c r="E396" t="s">
        <v>435</v>
      </c>
      <c r="F396" t="s">
        <v>910</v>
      </c>
      <c r="G396" t="s">
        <v>911</v>
      </c>
    </row>
    <row r="397" spans="1:7" x14ac:dyDescent="0.25">
      <c r="A397" t="str">
        <f t="shared" si="49"/>
        <v>U1-A17</v>
      </c>
      <c r="B397" t="str">
        <f t="shared" si="50"/>
        <v>CLK_HPS</v>
      </c>
      <c r="C397" t="str">
        <f t="shared" si="51"/>
        <v>U1-CLK_HPS</v>
      </c>
      <c r="D397" t="str">
        <f t="shared" si="52"/>
        <v>U1-A17</v>
      </c>
      <c r="E397" t="s">
        <v>435</v>
      </c>
      <c r="F397" t="s">
        <v>912</v>
      </c>
      <c r="G397" t="s">
        <v>362</v>
      </c>
    </row>
    <row r="398" spans="1:7" x14ac:dyDescent="0.25">
      <c r="A398" t="str">
        <f t="shared" si="49"/>
        <v>U1-A18</v>
      </c>
      <c r="B398" t="str">
        <f t="shared" si="50"/>
        <v>NetU1_A18</v>
      </c>
      <c r="C398" t="str">
        <f t="shared" si="51"/>
        <v>U1-NetU1_A18</v>
      </c>
      <c r="D398" t="str">
        <f t="shared" si="52"/>
        <v>U1-A18</v>
      </c>
      <c r="E398" t="s">
        <v>435</v>
      </c>
      <c r="F398" t="s">
        <v>913</v>
      </c>
      <c r="G398" t="s">
        <v>914</v>
      </c>
    </row>
    <row r="399" spans="1:7" x14ac:dyDescent="0.25">
      <c r="A399" t="str">
        <f t="shared" si="49"/>
        <v>U1-A19</v>
      </c>
      <c r="B399" t="str">
        <f t="shared" si="50"/>
        <v>NetU1_A19</v>
      </c>
      <c r="C399" t="str">
        <f t="shared" si="51"/>
        <v>U1-NetU1_A19</v>
      </c>
      <c r="D399" t="str">
        <f t="shared" si="52"/>
        <v>U1-A19</v>
      </c>
      <c r="E399" t="s">
        <v>435</v>
      </c>
      <c r="F399" t="s">
        <v>915</v>
      </c>
      <c r="G399" t="s">
        <v>916</v>
      </c>
    </row>
    <row r="400" spans="1:7" x14ac:dyDescent="0.25">
      <c r="A400" t="str">
        <f t="shared" si="49"/>
        <v>U1-A21</v>
      </c>
      <c r="B400" t="str">
        <f t="shared" si="50"/>
        <v>NetU1_A21</v>
      </c>
      <c r="C400" t="str">
        <f t="shared" si="51"/>
        <v>U1-NetU1_A21</v>
      </c>
      <c r="D400" t="str">
        <f t="shared" si="52"/>
        <v>U1-A21</v>
      </c>
      <c r="E400" t="s">
        <v>435</v>
      </c>
      <c r="F400" t="s">
        <v>917</v>
      </c>
      <c r="G400" t="s">
        <v>918</v>
      </c>
    </row>
    <row r="401" spans="1:7" x14ac:dyDescent="0.25">
      <c r="A401" t="str">
        <f t="shared" si="49"/>
        <v>U1-A22</v>
      </c>
      <c r="B401" t="str">
        <f t="shared" si="50"/>
        <v>NetU1_A22</v>
      </c>
      <c r="C401" t="str">
        <f t="shared" si="51"/>
        <v>U1-NetU1_A22</v>
      </c>
      <c r="D401" t="str">
        <f t="shared" si="52"/>
        <v>U1-A22</v>
      </c>
      <c r="E401" t="s">
        <v>435</v>
      </c>
      <c r="F401" t="s">
        <v>919</v>
      </c>
      <c r="G401" t="s">
        <v>920</v>
      </c>
    </row>
    <row r="402" spans="1:7" x14ac:dyDescent="0.25">
      <c r="A402" t="str">
        <f t="shared" si="49"/>
        <v>U1-A23</v>
      </c>
      <c r="B402" t="str">
        <f t="shared" si="50"/>
        <v>NetU1_A23</v>
      </c>
      <c r="C402" t="str">
        <f t="shared" si="51"/>
        <v>U1-NetU1_A23</v>
      </c>
      <c r="D402" t="str">
        <f t="shared" si="52"/>
        <v>U1-A23</v>
      </c>
      <c r="E402" t="s">
        <v>435</v>
      </c>
      <c r="F402" t="s">
        <v>921</v>
      </c>
      <c r="G402" t="s">
        <v>922</v>
      </c>
    </row>
    <row r="403" spans="1:7" x14ac:dyDescent="0.25">
      <c r="A403" t="str">
        <f t="shared" si="49"/>
        <v>U1-A24</v>
      </c>
      <c r="B403" t="str">
        <f t="shared" si="50"/>
        <v>NetU1_A24</v>
      </c>
      <c r="C403" t="str">
        <f t="shared" si="51"/>
        <v>U1-NetU1_A24</v>
      </c>
      <c r="D403" t="str">
        <f t="shared" si="52"/>
        <v>U1-A24</v>
      </c>
      <c r="E403" t="s">
        <v>435</v>
      </c>
      <c r="F403" t="s">
        <v>923</v>
      </c>
      <c r="G403" t="s">
        <v>924</v>
      </c>
    </row>
    <row r="404" spans="1:7" x14ac:dyDescent="0.25">
      <c r="A404" t="str">
        <f t="shared" si="49"/>
        <v>U1-A26</v>
      </c>
      <c r="B404" t="str">
        <f t="shared" si="50"/>
        <v>NetU1_A26</v>
      </c>
      <c r="C404" t="str">
        <f t="shared" si="51"/>
        <v>U1-NetU1_A26</v>
      </c>
      <c r="D404" t="str">
        <f t="shared" si="52"/>
        <v>U1-A26</v>
      </c>
      <c r="E404" t="s">
        <v>435</v>
      </c>
      <c r="F404" t="s">
        <v>925</v>
      </c>
      <c r="G404" t="s">
        <v>926</v>
      </c>
    </row>
    <row r="405" spans="1:7" x14ac:dyDescent="0.25">
      <c r="A405" t="str">
        <f t="shared" si="49"/>
        <v>U1-A27</v>
      </c>
      <c r="B405" t="str">
        <f t="shared" si="50"/>
        <v>NetU1_A27</v>
      </c>
      <c r="C405" t="str">
        <f t="shared" si="51"/>
        <v>U1-NetU1_A27</v>
      </c>
      <c r="D405" t="str">
        <f t="shared" si="52"/>
        <v>U1-A27</v>
      </c>
      <c r="E405" t="s">
        <v>435</v>
      </c>
      <c r="F405" t="s">
        <v>927</v>
      </c>
      <c r="G405" t="s">
        <v>928</v>
      </c>
    </row>
    <row r="406" spans="1:7" x14ac:dyDescent="0.25">
      <c r="A406" t="str">
        <f t="shared" si="49"/>
        <v>U1-B16</v>
      </c>
      <c r="B406" t="str">
        <f t="shared" si="50"/>
        <v>NetU1_B16</v>
      </c>
      <c r="C406" t="str">
        <f t="shared" si="51"/>
        <v>U1-NetU1_B16</v>
      </c>
      <c r="D406" t="str">
        <f t="shared" si="52"/>
        <v>U1-B16</v>
      </c>
      <c r="E406" t="s">
        <v>435</v>
      </c>
      <c r="F406" t="s">
        <v>929</v>
      </c>
      <c r="G406" t="s">
        <v>930</v>
      </c>
    </row>
    <row r="407" spans="1:7" x14ac:dyDescent="0.25">
      <c r="A407" t="str">
        <f t="shared" si="49"/>
        <v>U1-B18</v>
      </c>
      <c r="B407" t="str">
        <f t="shared" si="50"/>
        <v>NetU1_B18</v>
      </c>
      <c r="C407" t="str">
        <f t="shared" si="51"/>
        <v>U1-NetU1_B18</v>
      </c>
      <c r="D407" t="str">
        <f t="shared" si="52"/>
        <v>U1-B18</v>
      </c>
      <c r="E407" t="s">
        <v>435</v>
      </c>
      <c r="F407" t="s">
        <v>931</v>
      </c>
      <c r="G407" t="s">
        <v>932</v>
      </c>
    </row>
    <row r="408" spans="1:7" x14ac:dyDescent="0.25">
      <c r="A408" t="str">
        <f t="shared" si="49"/>
        <v>U1-B19</v>
      </c>
      <c r="B408" t="str">
        <f t="shared" si="50"/>
        <v>NetU1_B19</v>
      </c>
      <c r="C408" t="str">
        <f t="shared" si="51"/>
        <v>U1-NetU1_B19</v>
      </c>
      <c r="D408" t="str">
        <f t="shared" si="52"/>
        <v>U1-B19</v>
      </c>
      <c r="E408" t="s">
        <v>435</v>
      </c>
      <c r="F408" t="s">
        <v>933</v>
      </c>
      <c r="G408" t="s">
        <v>934</v>
      </c>
    </row>
    <row r="409" spans="1:7" x14ac:dyDescent="0.25">
      <c r="A409" t="str">
        <f t="shared" si="49"/>
        <v>U1-B20</v>
      </c>
      <c r="B409" t="str">
        <f t="shared" si="50"/>
        <v>NetU1_B20</v>
      </c>
      <c r="C409" t="str">
        <f t="shared" si="51"/>
        <v>U1-NetU1_B20</v>
      </c>
      <c r="D409" t="str">
        <f t="shared" si="52"/>
        <v>U1-B20</v>
      </c>
      <c r="E409" t="s">
        <v>435</v>
      </c>
      <c r="F409" t="s">
        <v>935</v>
      </c>
      <c r="G409" t="s">
        <v>936</v>
      </c>
    </row>
    <row r="410" spans="1:7" x14ac:dyDescent="0.25">
      <c r="A410" t="str">
        <f t="shared" si="49"/>
        <v>U1-B21</v>
      </c>
      <c r="B410" t="str">
        <f t="shared" si="50"/>
        <v>NetU1_B21</v>
      </c>
      <c r="C410" t="str">
        <f t="shared" si="51"/>
        <v>U1-NetU1_B21</v>
      </c>
      <c r="D410" t="str">
        <f t="shared" si="52"/>
        <v>U1-B21</v>
      </c>
      <c r="E410" t="s">
        <v>435</v>
      </c>
      <c r="F410" t="s">
        <v>937</v>
      </c>
      <c r="G410" t="s">
        <v>938</v>
      </c>
    </row>
    <row r="411" spans="1:7" x14ac:dyDescent="0.25">
      <c r="A411" t="str">
        <f t="shared" si="49"/>
        <v>U1-B23</v>
      </c>
      <c r="B411" t="str">
        <f t="shared" si="50"/>
        <v>NetU1_B23</v>
      </c>
      <c r="C411" t="str">
        <f t="shared" si="51"/>
        <v>U1-NetU1_B23</v>
      </c>
      <c r="D411" t="str">
        <f t="shared" si="52"/>
        <v>U1-B23</v>
      </c>
      <c r="E411" t="s">
        <v>435</v>
      </c>
      <c r="F411" t="s">
        <v>939</v>
      </c>
      <c r="G411" t="s">
        <v>940</v>
      </c>
    </row>
    <row r="412" spans="1:7" x14ac:dyDescent="0.25">
      <c r="A412" t="str">
        <f t="shared" si="49"/>
        <v>U1-B24</v>
      </c>
      <c r="B412" t="str">
        <f t="shared" si="50"/>
        <v>NetU1_B24</v>
      </c>
      <c r="C412" t="str">
        <f t="shared" si="51"/>
        <v>U1-NetU1_B24</v>
      </c>
      <c r="D412" t="str">
        <f t="shared" si="52"/>
        <v>U1-B24</v>
      </c>
      <c r="E412" t="s">
        <v>435</v>
      </c>
      <c r="F412" t="s">
        <v>941</v>
      </c>
      <c r="G412" t="s">
        <v>942</v>
      </c>
    </row>
    <row r="413" spans="1:7" x14ac:dyDescent="0.25">
      <c r="A413" t="str">
        <f t="shared" si="49"/>
        <v>U1-B25</v>
      </c>
      <c r="B413" t="str">
        <f t="shared" si="50"/>
        <v>NetU1_B25</v>
      </c>
      <c r="C413" t="str">
        <f t="shared" si="51"/>
        <v>U1-NetU1_B25</v>
      </c>
      <c r="D413" t="str">
        <f t="shared" si="52"/>
        <v>U1-B25</v>
      </c>
      <c r="E413" t="s">
        <v>435</v>
      </c>
      <c r="F413" t="s">
        <v>943</v>
      </c>
      <c r="G413" t="s">
        <v>944</v>
      </c>
    </row>
    <row r="414" spans="1:7" x14ac:dyDescent="0.25">
      <c r="A414" t="str">
        <f t="shared" si="49"/>
        <v>U1-B26</v>
      </c>
      <c r="B414" t="str">
        <f t="shared" si="50"/>
        <v>NetU1_B26</v>
      </c>
      <c r="C414" t="str">
        <f t="shared" si="51"/>
        <v>U1-NetU1_B26</v>
      </c>
      <c r="D414" t="str">
        <f t="shared" si="52"/>
        <v>U1-B26</v>
      </c>
      <c r="E414" t="s">
        <v>435</v>
      </c>
      <c r="F414" t="s">
        <v>945</v>
      </c>
      <c r="G414" t="s">
        <v>946</v>
      </c>
    </row>
    <row r="415" spans="1:7" x14ac:dyDescent="0.25">
      <c r="A415" t="str">
        <f t="shared" si="49"/>
        <v>U1-B28</v>
      </c>
      <c r="B415" t="str">
        <f t="shared" si="50"/>
        <v>NetU1_B28</v>
      </c>
      <c r="C415" t="str">
        <f t="shared" si="51"/>
        <v>U1-NetU1_B28</v>
      </c>
      <c r="D415" t="str">
        <f t="shared" si="52"/>
        <v>U1-B28</v>
      </c>
      <c r="E415" t="s">
        <v>435</v>
      </c>
      <c r="F415" t="s">
        <v>947</v>
      </c>
      <c r="G415" t="s">
        <v>948</v>
      </c>
    </row>
    <row r="416" spans="1:7" x14ac:dyDescent="0.25">
      <c r="A416" t="str">
        <f t="shared" si="49"/>
        <v>U1-B29</v>
      </c>
      <c r="B416" t="str">
        <f t="shared" si="50"/>
        <v>NetU1_B29</v>
      </c>
      <c r="C416" t="str">
        <f t="shared" si="51"/>
        <v>U1-NetU1_B29</v>
      </c>
      <c r="D416" t="str">
        <f t="shared" si="52"/>
        <v>U1-B29</v>
      </c>
      <c r="E416" t="s">
        <v>435</v>
      </c>
      <c r="F416" t="s">
        <v>949</v>
      </c>
      <c r="G416" t="s">
        <v>950</v>
      </c>
    </row>
    <row r="417" spans="1:7" x14ac:dyDescent="0.25">
      <c r="A417" t="str">
        <f t="shared" si="49"/>
        <v>U1-C16</v>
      </c>
      <c r="B417" t="str">
        <f t="shared" si="50"/>
        <v>NetU1_C16</v>
      </c>
      <c r="C417" t="str">
        <f t="shared" si="51"/>
        <v>U1-NetU1_C16</v>
      </c>
      <c r="D417" t="str">
        <f t="shared" si="52"/>
        <v>U1-C16</v>
      </c>
      <c r="E417" t="s">
        <v>435</v>
      </c>
      <c r="F417" t="s">
        <v>951</v>
      </c>
      <c r="G417" t="s">
        <v>952</v>
      </c>
    </row>
    <row r="418" spans="1:7" x14ac:dyDescent="0.25">
      <c r="A418" t="str">
        <f t="shared" si="49"/>
        <v>U1-C17</v>
      </c>
      <c r="B418" t="str">
        <f t="shared" si="50"/>
        <v>NetU1_C17</v>
      </c>
      <c r="C418" t="str">
        <f t="shared" si="51"/>
        <v>U1-NetU1_C17</v>
      </c>
      <c r="D418" t="str">
        <f t="shared" si="52"/>
        <v>U1-C17</v>
      </c>
      <c r="E418" t="s">
        <v>435</v>
      </c>
      <c r="F418" t="s">
        <v>953</v>
      </c>
      <c r="G418" t="s">
        <v>954</v>
      </c>
    </row>
    <row r="419" spans="1:7" x14ac:dyDescent="0.25">
      <c r="A419" t="str">
        <f t="shared" si="49"/>
        <v>U1-C18</v>
      </c>
      <c r="B419" t="str">
        <f t="shared" si="50"/>
        <v>NetU1_C18</v>
      </c>
      <c r="C419" t="str">
        <f t="shared" si="51"/>
        <v>U1-NetU1_C18</v>
      </c>
      <c r="D419" t="str">
        <f t="shared" si="52"/>
        <v>U1-C18</v>
      </c>
      <c r="E419" t="s">
        <v>435</v>
      </c>
      <c r="F419" t="s">
        <v>955</v>
      </c>
      <c r="G419" t="s">
        <v>956</v>
      </c>
    </row>
    <row r="420" spans="1:7" x14ac:dyDescent="0.25">
      <c r="A420" t="str">
        <f t="shared" si="49"/>
        <v>U1-C20</v>
      </c>
      <c r="B420" t="str">
        <f t="shared" si="50"/>
        <v>NetU1_C20</v>
      </c>
      <c r="C420" t="str">
        <f t="shared" si="51"/>
        <v>U1-NetU1_C20</v>
      </c>
      <c r="D420" t="str">
        <f t="shared" si="52"/>
        <v>U1-C20</v>
      </c>
      <c r="E420" t="s">
        <v>435</v>
      </c>
      <c r="F420" t="s">
        <v>957</v>
      </c>
      <c r="G420" t="s">
        <v>958</v>
      </c>
    </row>
    <row r="421" spans="1:7" x14ac:dyDescent="0.25">
      <c r="A421" t="str">
        <f t="shared" si="49"/>
        <v>U1-C21</v>
      </c>
      <c r="B421" t="str">
        <f t="shared" si="50"/>
        <v>NetU1_C21</v>
      </c>
      <c r="C421" t="str">
        <f t="shared" si="51"/>
        <v>U1-NetU1_C21</v>
      </c>
      <c r="D421" t="str">
        <f t="shared" si="52"/>
        <v>U1-C21</v>
      </c>
      <c r="E421" t="s">
        <v>435</v>
      </c>
      <c r="F421" t="s">
        <v>959</v>
      </c>
      <c r="G421" t="s">
        <v>960</v>
      </c>
    </row>
    <row r="422" spans="1:7" x14ac:dyDescent="0.25">
      <c r="A422" t="str">
        <f t="shared" si="49"/>
        <v>U1-C22</v>
      </c>
      <c r="B422" t="str">
        <f t="shared" si="50"/>
        <v>NetU1_C22</v>
      </c>
      <c r="C422" t="str">
        <f t="shared" si="51"/>
        <v>U1-NetU1_C22</v>
      </c>
      <c r="D422" t="str">
        <f t="shared" si="52"/>
        <v>U1-C22</v>
      </c>
      <c r="E422" t="s">
        <v>435</v>
      </c>
      <c r="F422" t="s">
        <v>961</v>
      </c>
      <c r="G422" t="s">
        <v>962</v>
      </c>
    </row>
    <row r="423" spans="1:7" x14ac:dyDescent="0.25">
      <c r="A423" t="str">
        <f t="shared" si="49"/>
        <v>U1-C23</v>
      </c>
      <c r="B423" t="str">
        <f t="shared" si="50"/>
        <v>NetU1_C23</v>
      </c>
      <c r="C423" t="str">
        <f t="shared" si="51"/>
        <v>U1-NetU1_C23</v>
      </c>
      <c r="D423" t="str">
        <f t="shared" si="52"/>
        <v>U1-C23</v>
      </c>
      <c r="E423" t="s">
        <v>435</v>
      </c>
      <c r="F423" t="s">
        <v>963</v>
      </c>
      <c r="G423" t="s">
        <v>964</v>
      </c>
    </row>
    <row r="424" spans="1:7" x14ac:dyDescent="0.25">
      <c r="A424" t="str">
        <f t="shared" si="49"/>
        <v>U1-C25</v>
      </c>
      <c r="B424" t="str">
        <f t="shared" si="50"/>
        <v>NetU1_C25</v>
      </c>
      <c r="C424" t="str">
        <f t="shared" si="51"/>
        <v>U1-NetU1_C25</v>
      </c>
      <c r="D424" t="str">
        <f t="shared" si="52"/>
        <v>U1-C25</v>
      </c>
      <c r="E424" t="s">
        <v>435</v>
      </c>
      <c r="F424" t="s">
        <v>965</v>
      </c>
      <c r="G424" t="s">
        <v>966</v>
      </c>
    </row>
    <row r="425" spans="1:7" x14ac:dyDescent="0.25">
      <c r="A425" t="str">
        <f t="shared" si="49"/>
        <v>U1-C26</v>
      </c>
      <c r="B425" t="str">
        <f t="shared" si="50"/>
        <v>NetU1_C26</v>
      </c>
      <c r="C425" t="str">
        <f t="shared" si="51"/>
        <v>U1-NetU1_C26</v>
      </c>
      <c r="D425" t="str">
        <f t="shared" si="52"/>
        <v>U1-C26</v>
      </c>
      <c r="E425" t="s">
        <v>435</v>
      </c>
      <c r="F425" t="s">
        <v>967</v>
      </c>
      <c r="G425" t="s">
        <v>968</v>
      </c>
    </row>
    <row r="426" spans="1:7" x14ac:dyDescent="0.25">
      <c r="A426" t="str">
        <f t="shared" si="49"/>
        <v>U1-C27</v>
      </c>
      <c r="B426" t="str">
        <f t="shared" si="50"/>
        <v>NetU1_C27</v>
      </c>
      <c r="C426" t="str">
        <f t="shared" si="51"/>
        <v>U1-NetU1_C27</v>
      </c>
      <c r="D426" t="str">
        <f t="shared" si="52"/>
        <v>U1-C27</v>
      </c>
      <c r="E426" t="s">
        <v>435</v>
      </c>
      <c r="F426" t="s">
        <v>969</v>
      </c>
      <c r="G426" t="s">
        <v>970</v>
      </c>
    </row>
    <row r="427" spans="1:7" x14ac:dyDescent="0.25">
      <c r="A427" t="str">
        <f t="shared" si="49"/>
        <v>U1-D17</v>
      </c>
      <c r="B427" t="str">
        <f t="shared" si="50"/>
        <v>NetU1_D17</v>
      </c>
      <c r="C427" t="str">
        <f t="shared" si="51"/>
        <v>U1-NetU1_D17</v>
      </c>
      <c r="D427" t="str">
        <f t="shared" si="52"/>
        <v>U1-D17</v>
      </c>
      <c r="E427" t="s">
        <v>435</v>
      </c>
      <c r="F427" t="s">
        <v>971</v>
      </c>
      <c r="G427" t="s">
        <v>972</v>
      </c>
    </row>
    <row r="428" spans="1:7" x14ac:dyDescent="0.25">
      <c r="A428" t="str">
        <f t="shared" si="49"/>
        <v>U1-D18</v>
      </c>
      <c r="B428" t="str">
        <f t="shared" si="50"/>
        <v>NetU1_D18</v>
      </c>
      <c r="C428" t="str">
        <f t="shared" si="51"/>
        <v>U1-NetU1_D18</v>
      </c>
      <c r="D428" t="str">
        <f t="shared" si="52"/>
        <v>U1-D18</v>
      </c>
      <c r="E428" t="s">
        <v>435</v>
      </c>
      <c r="F428" t="s">
        <v>973</v>
      </c>
      <c r="G428" t="s">
        <v>974</v>
      </c>
    </row>
    <row r="429" spans="1:7" x14ac:dyDescent="0.25">
      <c r="A429" t="str">
        <f t="shared" si="49"/>
        <v>U1-D19</v>
      </c>
      <c r="B429" t="str">
        <f t="shared" si="50"/>
        <v>NetU1_D19</v>
      </c>
      <c r="C429" t="str">
        <f t="shared" si="51"/>
        <v>U1-NetU1_D19</v>
      </c>
      <c r="D429" t="str">
        <f t="shared" si="52"/>
        <v>U1-D19</v>
      </c>
      <c r="E429" t="s">
        <v>435</v>
      </c>
      <c r="F429" t="s">
        <v>975</v>
      </c>
      <c r="G429" t="s">
        <v>976</v>
      </c>
    </row>
    <row r="430" spans="1:7" x14ac:dyDescent="0.25">
      <c r="A430" t="str">
        <f t="shared" si="49"/>
        <v>U1-D20</v>
      </c>
      <c r="B430" t="str">
        <f t="shared" si="50"/>
        <v>NetU1_D20</v>
      </c>
      <c r="C430" t="str">
        <f t="shared" si="51"/>
        <v>U1-NetU1_D20</v>
      </c>
      <c r="D430" t="str">
        <f t="shared" si="52"/>
        <v>U1-D20</v>
      </c>
      <c r="E430" t="s">
        <v>435</v>
      </c>
      <c r="F430" t="s">
        <v>977</v>
      </c>
      <c r="G430" t="s">
        <v>978</v>
      </c>
    </row>
    <row r="431" spans="1:7" x14ac:dyDescent="0.25">
      <c r="A431" t="str">
        <f t="shared" si="49"/>
        <v>U1-D22</v>
      </c>
      <c r="B431" t="str">
        <f t="shared" si="50"/>
        <v>NetU1_D22</v>
      </c>
      <c r="C431" t="str">
        <f t="shared" si="51"/>
        <v>U1-NetU1_D22</v>
      </c>
      <c r="D431" t="str">
        <f t="shared" si="52"/>
        <v>U1-D22</v>
      </c>
      <c r="E431" t="s">
        <v>435</v>
      </c>
      <c r="F431" t="s">
        <v>979</v>
      </c>
      <c r="G431" t="s">
        <v>980</v>
      </c>
    </row>
    <row r="432" spans="1:7" x14ac:dyDescent="0.25">
      <c r="A432" t="str">
        <f t="shared" si="49"/>
        <v>U1-D23</v>
      </c>
      <c r="B432" t="str">
        <f t="shared" si="50"/>
        <v>NetU1_D23</v>
      </c>
      <c r="C432" t="str">
        <f t="shared" si="51"/>
        <v>U1-NetU1_D23</v>
      </c>
      <c r="D432" t="str">
        <f t="shared" si="52"/>
        <v>U1-D23</v>
      </c>
      <c r="E432" t="s">
        <v>435</v>
      </c>
      <c r="F432" t="s">
        <v>981</v>
      </c>
      <c r="G432" t="s">
        <v>982</v>
      </c>
    </row>
    <row r="433" spans="1:7" x14ac:dyDescent="0.25">
      <c r="A433" t="str">
        <f t="shared" si="49"/>
        <v>U1-D24</v>
      </c>
      <c r="B433" t="str">
        <f t="shared" si="50"/>
        <v>NetU1_D24</v>
      </c>
      <c r="C433" t="str">
        <f t="shared" si="51"/>
        <v>U1-NetU1_D24</v>
      </c>
      <c r="D433" t="str">
        <f t="shared" si="52"/>
        <v>U1-D24</v>
      </c>
      <c r="E433" t="s">
        <v>435</v>
      </c>
      <c r="F433" t="s">
        <v>983</v>
      </c>
      <c r="G433" t="s">
        <v>984</v>
      </c>
    </row>
    <row r="434" spans="1:7" x14ac:dyDescent="0.25">
      <c r="A434" t="str">
        <f t="shared" si="49"/>
        <v>U1-D25</v>
      </c>
      <c r="B434" t="str">
        <f t="shared" si="50"/>
        <v>NetU1_D25</v>
      </c>
      <c r="C434" t="str">
        <f t="shared" si="51"/>
        <v>U1-NetU1_D25</v>
      </c>
      <c r="D434" t="str">
        <f t="shared" si="52"/>
        <v>U1-D25</v>
      </c>
      <c r="E434" t="s">
        <v>435</v>
      </c>
      <c r="F434" t="s">
        <v>985</v>
      </c>
      <c r="G434" t="s">
        <v>986</v>
      </c>
    </row>
    <row r="435" spans="1:7" x14ac:dyDescent="0.25">
      <c r="A435" t="str">
        <f t="shared" si="49"/>
        <v>U1-D27</v>
      </c>
      <c r="B435" t="str">
        <f t="shared" si="50"/>
        <v>NetU1_D27</v>
      </c>
      <c r="C435" t="str">
        <f t="shared" si="51"/>
        <v>U1-NetU1_D27</v>
      </c>
      <c r="D435" t="str">
        <f t="shared" si="52"/>
        <v>U1-D27</v>
      </c>
      <c r="E435" t="s">
        <v>435</v>
      </c>
      <c r="F435" t="s">
        <v>987</v>
      </c>
      <c r="G435" t="s">
        <v>988</v>
      </c>
    </row>
    <row r="436" spans="1:7" x14ac:dyDescent="0.25">
      <c r="A436" t="str">
        <f t="shared" si="49"/>
        <v>U1-E16</v>
      </c>
      <c r="B436" t="str">
        <f t="shared" si="50"/>
        <v>NetU1_E16</v>
      </c>
      <c r="C436" t="str">
        <f t="shared" si="51"/>
        <v>U1-NetU1_E16</v>
      </c>
      <c r="D436" t="str">
        <f t="shared" si="52"/>
        <v>U1-E16</v>
      </c>
      <c r="E436" t="s">
        <v>435</v>
      </c>
      <c r="F436" t="s">
        <v>989</v>
      </c>
      <c r="G436" t="s">
        <v>990</v>
      </c>
    </row>
    <row r="437" spans="1:7" x14ac:dyDescent="0.25">
      <c r="A437" t="str">
        <f t="shared" si="49"/>
        <v>U1-E17</v>
      </c>
      <c r="B437" t="str">
        <f t="shared" si="50"/>
        <v>NetU1_E17</v>
      </c>
      <c r="C437" t="str">
        <f t="shared" si="51"/>
        <v>U1-NetU1_E17</v>
      </c>
      <c r="D437" t="str">
        <f t="shared" si="52"/>
        <v>U1-E17</v>
      </c>
      <c r="E437" t="s">
        <v>435</v>
      </c>
      <c r="F437" t="s">
        <v>991</v>
      </c>
      <c r="G437" t="s">
        <v>992</v>
      </c>
    </row>
    <row r="438" spans="1:7" x14ac:dyDescent="0.25">
      <c r="A438" t="str">
        <f t="shared" si="49"/>
        <v>U1-E19</v>
      </c>
      <c r="B438" t="str">
        <f t="shared" si="50"/>
        <v>NetU1_E19</v>
      </c>
      <c r="C438" t="str">
        <f t="shared" si="51"/>
        <v>U1-NetU1_E19</v>
      </c>
      <c r="D438" t="str">
        <f t="shared" si="52"/>
        <v>U1-E19</v>
      </c>
      <c r="E438" t="s">
        <v>435</v>
      </c>
      <c r="F438" t="s">
        <v>993</v>
      </c>
      <c r="G438" t="s">
        <v>994</v>
      </c>
    </row>
    <row r="439" spans="1:7" x14ac:dyDescent="0.25">
      <c r="A439" t="str">
        <f t="shared" si="49"/>
        <v>U1-E20</v>
      </c>
      <c r="B439" t="str">
        <f t="shared" si="50"/>
        <v>NetU1_E20</v>
      </c>
      <c r="C439" t="str">
        <f t="shared" si="51"/>
        <v>U1-NetU1_E20</v>
      </c>
      <c r="D439" t="str">
        <f t="shared" si="52"/>
        <v>U1-E20</v>
      </c>
      <c r="E439" t="s">
        <v>435</v>
      </c>
      <c r="F439" t="s">
        <v>995</v>
      </c>
      <c r="G439" t="s">
        <v>996</v>
      </c>
    </row>
    <row r="440" spans="1:7" x14ac:dyDescent="0.25">
      <c r="A440" t="str">
        <f t="shared" si="49"/>
        <v>U1-E21</v>
      </c>
      <c r="B440" t="str">
        <f t="shared" si="50"/>
        <v>NetU1_E21</v>
      </c>
      <c r="C440" t="str">
        <f t="shared" si="51"/>
        <v>U1-NetU1_E21</v>
      </c>
      <c r="D440" t="str">
        <f t="shared" si="52"/>
        <v>U1-E21</v>
      </c>
      <c r="E440" t="s">
        <v>435</v>
      </c>
      <c r="F440" t="s">
        <v>997</v>
      </c>
      <c r="G440" t="s">
        <v>998</v>
      </c>
    </row>
    <row r="441" spans="1:7" x14ac:dyDescent="0.25">
      <c r="A441" t="str">
        <f t="shared" si="49"/>
        <v>U1-E22</v>
      </c>
      <c r="B441" t="str">
        <f t="shared" si="50"/>
        <v>NetU1_E22</v>
      </c>
      <c r="C441" t="str">
        <f t="shared" si="51"/>
        <v>U1-NetU1_E22</v>
      </c>
      <c r="D441" t="str">
        <f t="shared" si="52"/>
        <v>U1-E22</v>
      </c>
      <c r="E441" t="s">
        <v>435</v>
      </c>
      <c r="F441" t="s">
        <v>999</v>
      </c>
      <c r="G441" t="s">
        <v>1000</v>
      </c>
    </row>
    <row r="442" spans="1:7" x14ac:dyDescent="0.25">
      <c r="A442" t="str">
        <f t="shared" si="49"/>
        <v>U1-F23</v>
      </c>
      <c r="B442" t="str">
        <f t="shared" si="50"/>
        <v>NetU1_F23</v>
      </c>
      <c r="C442" t="str">
        <f t="shared" si="51"/>
        <v>U1-NetU1_F23</v>
      </c>
      <c r="D442" t="str">
        <f t="shared" si="52"/>
        <v>U1-F23</v>
      </c>
      <c r="E442" t="s">
        <v>435</v>
      </c>
      <c r="F442" t="s">
        <v>1001</v>
      </c>
      <c r="G442" t="s">
        <v>1002</v>
      </c>
    </row>
    <row r="443" spans="1:7" x14ac:dyDescent="0.25">
      <c r="A443" t="str">
        <f t="shared" si="49"/>
        <v>U1-F24</v>
      </c>
      <c r="B443" t="str">
        <f t="shared" si="50"/>
        <v>NetU1_F24</v>
      </c>
      <c r="C443" t="str">
        <f t="shared" si="51"/>
        <v>U1-NetU1_F24</v>
      </c>
      <c r="D443" t="str">
        <f t="shared" si="52"/>
        <v>U1-F24</v>
      </c>
      <c r="E443" t="s">
        <v>435</v>
      </c>
      <c r="F443" t="s">
        <v>1003</v>
      </c>
      <c r="G443" t="s">
        <v>1004</v>
      </c>
    </row>
    <row r="444" spans="1:7" x14ac:dyDescent="0.25">
      <c r="A444" t="str">
        <f t="shared" si="49"/>
        <v>U1-AA16</v>
      </c>
      <c r="B444" t="str">
        <f t="shared" si="50"/>
        <v>FPGA_VCC</v>
      </c>
      <c r="C444" t="str">
        <f t="shared" si="51"/>
        <v>U1-FPGA_VCC</v>
      </c>
      <c r="D444" t="str">
        <f t="shared" si="52"/>
        <v>U1-AA16</v>
      </c>
      <c r="E444" t="s">
        <v>435</v>
      </c>
      <c r="F444" t="s">
        <v>1005</v>
      </c>
      <c r="G444" t="s">
        <v>385</v>
      </c>
    </row>
    <row r="445" spans="1:7" x14ac:dyDescent="0.25">
      <c r="A445" t="str">
        <f t="shared" si="49"/>
        <v>U1-AA18</v>
      </c>
      <c r="B445" t="str">
        <f t="shared" si="50"/>
        <v>FPGA_VCC</v>
      </c>
      <c r="C445" t="str">
        <f t="shared" si="51"/>
        <v>U1-FPGA_VCC</v>
      </c>
      <c r="D445" t="str">
        <f t="shared" si="52"/>
        <v>U1-AA18</v>
      </c>
      <c r="E445" t="s">
        <v>435</v>
      </c>
      <c r="F445" t="s">
        <v>1006</v>
      </c>
      <c r="G445" t="s">
        <v>385</v>
      </c>
    </row>
    <row r="446" spans="1:7" x14ac:dyDescent="0.25">
      <c r="A446" t="str">
        <f t="shared" si="49"/>
        <v>U1-AA20</v>
      </c>
      <c r="B446" t="str">
        <f t="shared" si="50"/>
        <v>1.8V</v>
      </c>
      <c r="C446" t="str">
        <f t="shared" si="51"/>
        <v>U1-1.8V</v>
      </c>
      <c r="D446" t="str">
        <f t="shared" si="52"/>
        <v>U1-AA20</v>
      </c>
      <c r="E446" t="s">
        <v>435</v>
      </c>
      <c r="F446" t="s">
        <v>1007</v>
      </c>
      <c r="G446" t="s">
        <v>288</v>
      </c>
    </row>
    <row r="447" spans="1:7" x14ac:dyDescent="0.25">
      <c r="A447" t="str">
        <f t="shared" si="49"/>
        <v>U1-AB17</v>
      </c>
      <c r="B447" t="str">
        <f t="shared" si="50"/>
        <v>VCCPLL_SDM</v>
      </c>
      <c r="C447" t="str">
        <f t="shared" si="51"/>
        <v>U1-VCCPLL_SDM</v>
      </c>
      <c r="D447" t="str">
        <f t="shared" si="52"/>
        <v>U1-AB17</v>
      </c>
      <c r="E447" t="s">
        <v>435</v>
      </c>
      <c r="F447" t="s">
        <v>1008</v>
      </c>
      <c r="G447" t="s">
        <v>616</v>
      </c>
    </row>
    <row r="448" spans="1:7" x14ac:dyDescent="0.25">
      <c r="A448" t="str">
        <f t="shared" si="49"/>
        <v>U1-AB19</v>
      </c>
      <c r="B448" t="str">
        <f t="shared" si="50"/>
        <v>VCCADC_SDM</v>
      </c>
      <c r="C448" t="str">
        <f t="shared" si="51"/>
        <v>U1-VCCADC_SDM</v>
      </c>
      <c r="D448" t="str">
        <f t="shared" si="52"/>
        <v>U1-AB19</v>
      </c>
      <c r="E448" t="s">
        <v>435</v>
      </c>
      <c r="F448" t="s">
        <v>1009</v>
      </c>
      <c r="G448" t="s">
        <v>612</v>
      </c>
    </row>
    <row r="449" spans="1:7" x14ac:dyDescent="0.25">
      <c r="A449" t="str">
        <f t="shared" si="49"/>
        <v>U1-AC16</v>
      </c>
      <c r="B449" t="str">
        <f t="shared" si="50"/>
        <v>VCCPLLDIG_SDM</v>
      </c>
      <c r="C449" t="str">
        <f t="shared" si="51"/>
        <v>U1-VCCPLLDIG_SDM</v>
      </c>
      <c r="D449" t="str">
        <f t="shared" si="52"/>
        <v>U1-AC16</v>
      </c>
      <c r="E449" t="s">
        <v>435</v>
      </c>
      <c r="F449" t="s">
        <v>1010</v>
      </c>
      <c r="G449" t="s">
        <v>614</v>
      </c>
    </row>
    <row r="450" spans="1:7" x14ac:dyDescent="0.25">
      <c r="A450" t="str">
        <f t="shared" si="49"/>
        <v>U1-AC18</v>
      </c>
      <c r="B450" t="str">
        <f t="shared" si="50"/>
        <v>1.8V</v>
      </c>
      <c r="C450" t="str">
        <f t="shared" si="51"/>
        <v>U1-1.8V</v>
      </c>
      <c r="D450" t="str">
        <f t="shared" si="52"/>
        <v>U1-AC18</v>
      </c>
      <c r="E450" t="s">
        <v>435</v>
      </c>
      <c r="F450" t="s">
        <v>1011</v>
      </c>
      <c r="G450" t="s">
        <v>288</v>
      </c>
    </row>
    <row r="451" spans="1:7" x14ac:dyDescent="0.25">
      <c r="A451" t="str">
        <f t="shared" si="49"/>
        <v>U1-AC20</v>
      </c>
      <c r="B451" t="str">
        <f t="shared" si="50"/>
        <v>FPGA_VCC</v>
      </c>
      <c r="C451" t="str">
        <f t="shared" si="51"/>
        <v>U1-FPGA_VCC</v>
      </c>
      <c r="D451" t="str">
        <f t="shared" si="52"/>
        <v>U1-AC20</v>
      </c>
      <c r="E451" t="s">
        <v>435</v>
      </c>
      <c r="F451" t="s">
        <v>1012</v>
      </c>
      <c r="G451" t="s">
        <v>385</v>
      </c>
    </row>
    <row r="452" spans="1:7" x14ac:dyDescent="0.25">
      <c r="A452" t="str">
        <f t="shared" si="49"/>
        <v>U1-AD15</v>
      </c>
      <c r="B452" t="str">
        <f t="shared" si="50"/>
        <v>1.8V</v>
      </c>
      <c r="C452" t="str">
        <f t="shared" si="51"/>
        <v>U1-1.8V</v>
      </c>
      <c r="D452" t="str">
        <f t="shared" si="52"/>
        <v>U1-AD15</v>
      </c>
      <c r="E452" t="s">
        <v>435</v>
      </c>
      <c r="F452" t="s">
        <v>1013</v>
      </c>
      <c r="G452" t="s">
        <v>288</v>
      </c>
    </row>
    <row r="453" spans="1:7" x14ac:dyDescent="0.25">
      <c r="A453" t="str">
        <f t="shared" si="49"/>
        <v>U1-AD17</v>
      </c>
      <c r="B453" t="str">
        <f t="shared" si="50"/>
        <v>FPGA_VCC</v>
      </c>
      <c r="C453" t="str">
        <f t="shared" si="51"/>
        <v>U1-FPGA_VCC</v>
      </c>
      <c r="D453" t="str">
        <f t="shared" si="52"/>
        <v>U1-AD17</v>
      </c>
      <c r="E453" t="s">
        <v>435</v>
      </c>
      <c r="F453" t="s">
        <v>1014</v>
      </c>
      <c r="G453" t="s">
        <v>385</v>
      </c>
    </row>
    <row r="454" spans="1:7" x14ac:dyDescent="0.25">
      <c r="A454" t="str">
        <f t="shared" ref="A454:A517" si="53">$E454&amp;"-"&amp;$F454</f>
        <v>U1-AD19</v>
      </c>
      <c r="B454" t="str">
        <f t="shared" ref="B454:B517" si="54">IF(OR(E454=$A$2,E454=$B$2,E454=$C$2,E454=$D$2),"--",G454)</f>
        <v>1.2V</v>
      </c>
      <c r="C454" t="str">
        <f t="shared" ref="C454:C517" si="55">$E454&amp;"-"&amp;$G454</f>
        <v>U1-1.2V</v>
      </c>
      <c r="D454" t="str">
        <f t="shared" ref="D454:D517" si="56">A454</f>
        <v>U1-AD19</v>
      </c>
      <c r="E454" t="s">
        <v>435</v>
      </c>
      <c r="F454" t="s">
        <v>1015</v>
      </c>
      <c r="G454" t="s">
        <v>285</v>
      </c>
    </row>
    <row r="455" spans="1:7" x14ac:dyDescent="0.25">
      <c r="A455" t="str">
        <f t="shared" si="53"/>
        <v>U1-AE10</v>
      </c>
      <c r="B455" t="str">
        <f t="shared" si="54"/>
        <v>AS_DATA0</v>
      </c>
      <c r="C455" t="str">
        <f t="shared" si="55"/>
        <v>U1-AS_DATA0</v>
      </c>
      <c r="D455" t="str">
        <f t="shared" si="56"/>
        <v>U1-AE10</v>
      </c>
      <c r="E455" t="s">
        <v>435</v>
      </c>
      <c r="F455" t="s">
        <v>1016</v>
      </c>
      <c r="G455" t="s">
        <v>327</v>
      </c>
    </row>
    <row r="456" spans="1:7" x14ac:dyDescent="0.25">
      <c r="A456" t="str">
        <f t="shared" si="53"/>
        <v>U1-AE16</v>
      </c>
      <c r="B456" t="str">
        <f t="shared" si="54"/>
        <v>JTAG_TDO</v>
      </c>
      <c r="C456" t="str">
        <f t="shared" si="55"/>
        <v>U1-JTAG_TDO</v>
      </c>
      <c r="D456" t="str">
        <f t="shared" si="56"/>
        <v>U1-AE16</v>
      </c>
      <c r="E456" t="s">
        <v>435</v>
      </c>
      <c r="F456" t="s">
        <v>1017</v>
      </c>
      <c r="G456" t="s">
        <v>407</v>
      </c>
    </row>
    <row r="457" spans="1:7" x14ac:dyDescent="0.25">
      <c r="A457" t="str">
        <f t="shared" si="53"/>
        <v>U1-AE17</v>
      </c>
      <c r="B457" t="str">
        <f t="shared" si="54"/>
        <v>JTAG_TDI</v>
      </c>
      <c r="C457" t="str">
        <f t="shared" si="55"/>
        <v>U1-JTAG_TDI</v>
      </c>
      <c r="D457" t="str">
        <f t="shared" si="56"/>
        <v>U1-AE17</v>
      </c>
      <c r="E457" t="s">
        <v>435</v>
      </c>
      <c r="F457" t="s">
        <v>1018</v>
      </c>
      <c r="G457" t="s">
        <v>405</v>
      </c>
    </row>
    <row r="458" spans="1:7" x14ac:dyDescent="0.25">
      <c r="A458" t="str">
        <f t="shared" si="53"/>
        <v>U1-AE20</v>
      </c>
      <c r="B458" t="str">
        <f t="shared" si="54"/>
        <v>FPGA_VCC</v>
      </c>
      <c r="C458" t="str">
        <f t="shared" si="55"/>
        <v>U1-FPGA_VCC</v>
      </c>
      <c r="D458" t="str">
        <f t="shared" si="56"/>
        <v>U1-AE20</v>
      </c>
      <c r="E458" t="s">
        <v>435</v>
      </c>
      <c r="F458" t="s">
        <v>1019</v>
      </c>
      <c r="G458" t="s">
        <v>385</v>
      </c>
    </row>
    <row r="459" spans="1:7" x14ac:dyDescent="0.25">
      <c r="A459" t="str">
        <f t="shared" si="53"/>
        <v>U1-AF9</v>
      </c>
      <c r="B459" t="str">
        <f t="shared" si="54"/>
        <v>NetU1_AF9</v>
      </c>
      <c r="C459" t="str">
        <f t="shared" si="55"/>
        <v>U1-NetU1_AF9</v>
      </c>
      <c r="D459" t="str">
        <f t="shared" si="56"/>
        <v>U1-AF9</v>
      </c>
      <c r="E459" t="s">
        <v>435</v>
      </c>
      <c r="F459" t="s">
        <v>1020</v>
      </c>
      <c r="G459" t="s">
        <v>1021</v>
      </c>
    </row>
    <row r="460" spans="1:7" x14ac:dyDescent="0.25">
      <c r="A460" t="str">
        <f t="shared" si="53"/>
        <v>U1-AF11</v>
      </c>
      <c r="B460" t="str">
        <f t="shared" si="54"/>
        <v>NetU1_AF11</v>
      </c>
      <c r="C460" t="str">
        <f t="shared" si="55"/>
        <v>U1-NetU1_AF11</v>
      </c>
      <c r="D460" t="str">
        <f t="shared" si="56"/>
        <v>U1-AF11</v>
      </c>
      <c r="E460" t="s">
        <v>435</v>
      </c>
      <c r="F460" t="s">
        <v>1022</v>
      </c>
      <c r="G460" t="s">
        <v>1023</v>
      </c>
    </row>
    <row r="461" spans="1:7" x14ac:dyDescent="0.25">
      <c r="A461" t="str">
        <f t="shared" si="53"/>
        <v>U1-AF12</v>
      </c>
      <c r="B461" t="str">
        <f t="shared" si="54"/>
        <v>NetU1_AF12</v>
      </c>
      <c r="C461" t="str">
        <f t="shared" si="55"/>
        <v>U1-NetU1_AF12</v>
      </c>
      <c r="D461" t="str">
        <f t="shared" si="56"/>
        <v>U1-AF12</v>
      </c>
      <c r="E461" t="s">
        <v>435</v>
      </c>
      <c r="F461" t="s">
        <v>1024</v>
      </c>
      <c r="G461" t="s">
        <v>1025</v>
      </c>
    </row>
    <row r="462" spans="1:7" x14ac:dyDescent="0.25">
      <c r="A462" t="str">
        <f t="shared" si="53"/>
        <v>U1-AF13</v>
      </c>
      <c r="B462" t="str">
        <f t="shared" si="54"/>
        <v>NetU1_AF13</v>
      </c>
      <c r="C462" t="str">
        <f t="shared" si="55"/>
        <v>U1-NetU1_AF13</v>
      </c>
      <c r="D462" t="str">
        <f t="shared" si="56"/>
        <v>U1-AF13</v>
      </c>
      <c r="E462" t="s">
        <v>435</v>
      </c>
      <c r="F462" t="s">
        <v>1026</v>
      </c>
      <c r="G462" t="s">
        <v>1027</v>
      </c>
    </row>
    <row r="463" spans="1:7" x14ac:dyDescent="0.25">
      <c r="A463" t="str">
        <f t="shared" si="53"/>
        <v>U1-AF14</v>
      </c>
      <c r="B463" t="str">
        <f t="shared" si="54"/>
        <v>AS_DATA2</v>
      </c>
      <c r="C463" t="str">
        <f t="shared" si="55"/>
        <v>U1-AS_DATA2</v>
      </c>
      <c r="D463" t="str">
        <f t="shared" si="56"/>
        <v>U1-AF14</v>
      </c>
      <c r="E463" t="s">
        <v>435</v>
      </c>
      <c r="F463" t="s">
        <v>1028</v>
      </c>
      <c r="G463" t="s">
        <v>330</v>
      </c>
    </row>
    <row r="464" spans="1:7" x14ac:dyDescent="0.25">
      <c r="A464" t="str">
        <f t="shared" si="53"/>
        <v>U1-AF16</v>
      </c>
      <c r="B464" t="str">
        <f t="shared" si="54"/>
        <v>JTAG_TCK</v>
      </c>
      <c r="C464" t="str">
        <f t="shared" si="55"/>
        <v>U1-JTAG_TCK</v>
      </c>
      <c r="D464" t="str">
        <f t="shared" si="56"/>
        <v>U1-AF16</v>
      </c>
      <c r="E464" t="s">
        <v>435</v>
      </c>
      <c r="F464" t="s">
        <v>1029</v>
      </c>
      <c r="G464" t="s">
        <v>402</v>
      </c>
    </row>
    <row r="465" spans="1:7" x14ac:dyDescent="0.25">
      <c r="A465" t="str">
        <f t="shared" si="53"/>
        <v>U1-AF17</v>
      </c>
      <c r="B465" t="str">
        <f t="shared" si="54"/>
        <v>JTAG_TMS</v>
      </c>
      <c r="C465" t="str">
        <f t="shared" si="55"/>
        <v>U1-JTAG_TMS</v>
      </c>
      <c r="D465" t="str">
        <f t="shared" si="56"/>
        <v>U1-AF17</v>
      </c>
      <c r="E465" t="s">
        <v>435</v>
      </c>
      <c r="F465" t="s">
        <v>1030</v>
      </c>
      <c r="G465" t="s">
        <v>409</v>
      </c>
    </row>
    <row r="466" spans="1:7" x14ac:dyDescent="0.25">
      <c r="A466" t="str">
        <f t="shared" si="53"/>
        <v>U1-AG9</v>
      </c>
      <c r="B466" t="str">
        <f t="shared" si="54"/>
        <v>NetU1_AG9</v>
      </c>
      <c r="C466" t="str">
        <f t="shared" si="55"/>
        <v>U1-NetU1_AG9</v>
      </c>
      <c r="D466" t="str">
        <f t="shared" si="56"/>
        <v>U1-AG9</v>
      </c>
      <c r="E466" t="s">
        <v>435</v>
      </c>
      <c r="F466" t="s">
        <v>1031</v>
      </c>
      <c r="G466" t="s">
        <v>1032</v>
      </c>
    </row>
    <row r="467" spans="1:7" x14ac:dyDescent="0.25">
      <c r="A467" t="str">
        <f t="shared" si="53"/>
        <v>U1-AG10</v>
      </c>
      <c r="B467" t="str">
        <f t="shared" si="54"/>
        <v>NetU1_AG10</v>
      </c>
      <c r="C467" t="str">
        <f t="shared" si="55"/>
        <v>U1-NetU1_AG10</v>
      </c>
      <c r="D467" t="str">
        <f t="shared" si="56"/>
        <v>U1-AG10</v>
      </c>
      <c r="E467" t="s">
        <v>435</v>
      </c>
      <c r="F467" t="s">
        <v>1033</v>
      </c>
      <c r="G467" t="s">
        <v>1034</v>
      </c>
    </row>
    <row r="468" spans="1:7" x14ac:dyDescent="0.25">
      <c r="A468" t="str">
        <f t="shared" si="53"/>
        <v>U1-AG11</v>
      </c>
      <c r="B468" t="str">
        <f t="shared" si="54"/>
        <v>CLK_25M</v>
      </c>
      <c r="C468" t="str">
        <f t="shared" si="55"/>
        <v>U1-CLK_25M</v>
      </c>
      <c r="D468" t="str">
        <f t="shared" si="56"/>
        <v>U1-AG11</v>
      </c>
      <c r="E468" t="s">
        <v>435</v>
      </c>
      <c r="F468" t="s">
        <v>1035</v>
      </c>
      <c r="G468" t="s">
        <v>360</v>
      </c>
    </row>
    <row r="469" spans="1:7" x14ac:dyDescent="0.25">
      <c r="A469" t="str">
        <f t="shared" si="53"/>
        <v>U1-AG13</v>
      </c>
      <c r="B469" t="str">
        <f t="shared" si="54"/>
        <v>AS_NRST</v>
      </c>
      <c r="C469" t="str">
        <f t="shared" si="55"/>
        <v>U1-AS_NRST</v>
      </c>
      <c r="D469" t="str">
        <f t="shared" si="56"/>
        <v>U1-AG13</v>
      </c>
      <c r="E469" t="s">
        <v>435</v>
      </c>
      <c r="F469" t="s">
        <v>1036</v>
      </c>
      <c r="G469" t="s">
        <v>336</v>
      </c>
    </row>
    <row r="470" spans="1:7" x14ac:dyDescent="0.25">
      <c r="A470" t="str">
        <f t="shared" si="53"/>
        <v>U1-AG14</v>
      </c>
      <c r="B470" t="str">
        <f t="shared" si="54"/>
        <v>AS_DATA3</v>
      </c>
      <c r="C470" t="str">
        <f t="shared" si="55"/>
        <v>U1-AS_DATA3</v>
      </c>
      <c r="D470" t="str">
        <f t="shared" si="56"/>
        <v>U1-AG14</v>
      </c>
      <c r="E470" t="s">
        <v>435</v>
      </c>
      <c r="F470" t="s">
        <v>1037</v>
      </c>
      <c r="G470" t="s">
        <v>332</v>
      </c>
    </row>
    <row r="471" spans="1:7" x14ac:dyDescent="0.25">
      <c r="A471" t="str">
        <f t="shared" si="53"/>
        <v>U1-AG15</v>
      </c>
      <c r="B471" t="str">
        <f t="shared" si="54"/>
        <v>NCONFIG</v>
      </c>
      <c r="C471" t="str">
        <f t="shared" si="55"/>
        <v>U1-NCONFIG</v>
      </c>
      <c r="D471" t="str">
        <f t="shared" si="56"/>
        <v>U1-AG15</v>
      </c>
      <c r="E471" t="s">
        <v>435</v>
      </c>
      <c r="F471" t="s">
        <v>1038</v>
      </c>
      <c r="G471" t="s">
        <v>415</v>
      </c>
    </row>
    <row r="472" spans="1:7" x14ac:dyDescent="0.25">
      <c r="A472" t="str">
        <f t="shared" si="53"/>
        <v>U1-AG16</v>
      </c>
      <c r="B472" t="str">
        <f t="shared" si="54"/>
        <v>NSTATUS</v>
      </c>
      <c r="C472" t="str">
        <f t="shared" si="55"/>
        <v>U1-NSTATUS</v>
      </c>
      <c r="D472" t="str">
        <f t="shared" si="56"/>
        <v>U1-AG16</v>
      </c>
      <c r="E472" t="s">
        <v>435</v>
      </c>
      <c r="F472" t="s">
        <v>1039</v>
      </c>
      <c r="G472" t="s">
        <v>417</v>
      </c>
    </row>
    <row r="473" spans="1:7" x14ac:dyDescent="0.25">
      <c r="A473" t="str">
        <f t="shared" si="53"/>
        <v>U1-AH10</v>
      </c>
      <c r="B473" t="str">
        <f t="shared" si="54"/>
        <v>AS_CLK</v>
      </c>
      <c r="C473" t="str">
        <f t="shared" si="55"/>
        <v>U1-AS_CLK</v>
      </c>
      <c r="D473" t="str">
        <f t="shared" si="56"/>
        <v>U1-AH10</v>
      </c>
      <c r="E473" t="s">
        <v>435</v>
      </c>
      <c r="F473" t="s">
        <v>1040</v>
      </c>
      <c r="G473" t="s">
        <v>326</v>
      </c>
    </row>
    <row r="474" spans="1:7" x14ac:dyDescent="0.25">
      <c r="A474" t="str">
        <f t="shared" si="53"/>
        <v>U1-AH11</v>
      </c>
      <c r="B474" t="str">
        <f t="shared" si="54"/>
        <v>NetU1_AH11</v>
      </c>
      <c r="C474" t="str">
        <f t="shared" si="55"/>
        <v>U1-NetU1_AH11</v>
      </c>
      <c r="D474" t="str">
        <f t="shared" si="56"/>
        <v>U1-AH11</v>
      </c>
      <c r="E474" t="s">
        <v>435</v>
      </c>
      <c r="F474" t="s">
        <v>1041</v>
      </c>
      <c r="G474" t="s">
        <v>1042</v>
      </c>
    </row>
    <row r="475" spans="1:7" x14ac:dyDescent="0.25">
      <c r="A475" t="str">
        <f t="shared" si="53"/>
        <v>U1-AH12</v>
      </c>
      <c r="B475" t="str">
        <f t="shared" si="54"/>
        <v>AS_NCS_MSEL0</v>
      </c>
      <c r="C475" t="str">
        <f t="shared" si="55"/>
        <v>U1-AS_NCS_MSEL0</v>
      </c>
      <c r="D475" t="str">
        <f t="shared" si="56"/>
        <v>U1-AH12</v>
      </c>
      <c r="E475" t="s">
        <v>435</v>
      </c>
      <c r="F475" t="s">
        <v>1043</v>
      </c>
      <c r="G475" t="s">
        <v>334</v>
      </c>
    </row>
    <row r="476" spans="1:7" x14ac:dyDescent="0.25">
      <c r="A476" t="str">
        <f t="shared" si="53"/>
        <v>U1-AH16</v>
      </c>
      <c r="B476" t="str">
        <f t="shared" si="54"/>
        <v>NetU1_AH16</v>
      </c>
      <c r="C476" t="str">
        <f t="shared" si="55"/>
        <v>U1-NetU1_AH16</v>
      </c>
      <c r="D476" t="str">
        <f t="shared" si="56"/>
        <v>U1-AH16</v>
      </c>
      <c r="E476" t="s">
        <v>435</v>
      </c>
      <c r="F476" t="s">
        <v>1044</v>
      </c>
      <c r="G476" t="s">
        <v>1045</v>
      </c>
    </row>
    <row r="477" spans="1:7" x14ac:dyDescent="0.25">
      <c r="A477" t="str">
        <f t="shared" si="53"/>
        <v>U1-AH17</v>
      </c>
      <c r="B477" t="str">
        <f t="shared" si="54"/>
        <v>NetU1_AH17</v>
      </c>
      <c r="C477" t="str">
        <f t="shared" si="55"/>
        <v>U1-NetU1_AH17</v>
      </c>
      <c r="D477" t="str">
        <f t="shared" si="56"/>
        <v>U1-AH17</v>
      </c>
      <c r="E477" t="s">
        <v>435</v>
      </c>
      <c r="F477" t="s">
        <v>1046</v>
      </c>
      <c r="G477" t="s">
        <v>1047</v>
      </c>
    </row>
    <row r="478" spans="1:7" x14ac:dyDescent="0.25">
      <c r="A478" t="str">
        <f t="shared" si="53"/>
        <v>U1-AJ9</v>
      </c>
      <c r="B478" t="str">
        <f t="shared" si="54"/>
        <v>GND</v>
      </c>
      <c r="C478" t="str">
        <f t="shared" si="55"/>
        <v>U1-GND</v>
      </c>
      <c r="D478" t="str">
        <f t="shared" si="56"/>
        <v>U1-AJ9</v>
      </c>
      <c r="E478" t="s">
        <v>435</v>
      </c>
      <c r="F478" t="s">
        <v>1048</v>
      </c>
      <c r="G478" t="s">
        <v>325</v>
      </c>
    </row>
    <row r="479" spans="1:7" x14ac:dyDescent="0.25">
      <c r="A479" t="str">
        <f t="shared" si="53"/>
        <v>U1-AJ10</v>
      </c>
      <c r="B479" t="str">
        <f t="shared" si="54"/>
        <v>NetU1_AJ10</v>
      </c>
      <c r="C479" t="str">
        <f t="shared" si="55"/>
        <v>U1-NetU1_AJ10</v>
      </c>
      <c r="D479" t="str">
        <f t="shared" si="56"/>
        <v>U1-AJ10</v>
      </c>
      <c r="E479" t="s">
        <v>435</v>
      </c>
      <c r="F479" t="s">
        <v>1049</v>
      </c>
      <c r="G479" t="s">
        <v>1050</v>
      </c>
    </row>
    <row r="480" spans="1:7" x14ac:dyDescent="0.25">
      <c r="A480" t="str">
        <f t="shared" si="53"/>
        <v>U1-AJ14</v>
      </c>
      <c r="B480" t="str">
        <f t="shared" si="54"/>
        <v>GND</v>
      </c>
      <c r="C480" t="str">
        <f t="shared" si="55"/>
        <v>U1-GND</v>
      </c>
      <c r="D480" t="str">
        <f t="shared" si="56"/>
        <v>U1-AJ14</v>
      </c>
      <c r="E480" t="s">
        <v>435</v>
      </c>
      <c r="F480" t="s">
        <v>1051</v>
      </c>
      <c r="G480" t="s">
        <v>325</v>
      </c>
    </row>
    <row r="481" spans="1:7" x14ac:dyDescent="0.25">
      <c r="A481" t="str">
        <f t="shared" si="53"/>
        <v>U1-AJ15</v>
      </c>
      <c r="B481" t="str">
        <f t="shared" si="54"/>
        <v>GND</v>
      </c>
      <c r="C481" t="str">
        <f t="shared" si="55"/>
        <v>U1-GND</v>
      </c>
      <c r="D481" t="str">
        <f t="shared" si="56"/>
        <v>U1-AJ15</v>
      </c>
      <c r="E481" t="s">
        <v>435</v>
      </c>
      <c r="F481" t="s">
        <v>1052</v>
      </c>
      <c r="G481" t="s">
        <v>325</v>
      </c>
    </row>
    <row r="482" spans="1:7" x14ac:dyDescent="0.25">
      <c r="A482" t="str">
        <f t="shared" si="53"/>
        <v>U1-AK9</v>
      </c>
      <c r="B482" t="str">
        <f t="shared" si="54"/>
        <v>AS_DATA1</v>
      </c>
      <c r="C482" t="str">
        <f t="shared" si="55"/>
        <v>U1-AS_DATA1</v>
      </c>
      <c r="D482" t="str">
        <f t="shared" si="56"/>
        <v>U1-AK9</v>
      </c>
      <c r="E482" t="s">
        <v>435</v>
      </c>
      <c r="F482" t="s">
        <v>1053</v>
      </c>
      <c r="G482" t="s">
        <v>329</v>
      </c>
    </row>
    <row r="483" spans="1:7" x14ac:dyDescent="0.25">
      <c r="A483" t="str">
        <f t="shared" si="53"/>
        <v>U1-AK10</v>
      </c>
      <c r="B483" t="str">
        <f t="shared" si="54"/>
        <v>1.8V</v>
      </c>
      <c r="C483" t="str">
        <f t="shared" si="55"/>
        <v>U1-1.8V</v>
      </c>
      <c r="D483" t="str">
        <f t="shared" si="56"/>
        <v>U1-AK10</v>
      </c>
      <c r="E483" t="s">
        <v>435</v>
      </c>
      <c r="F483" t="s">
        <v>1054</v>
      </c>
      <c r="G483" t="s">
        <v>288</v>
      </c>
    </row>
    <row r="484" spans="1:7" x14ac:dyDescent="0.25">
      <c r="A484" t="str">
        <f t="shared" si="53"/>
        <v>U1-AK12</v>
      </c>
      <c r="B484" t="str">
        <f t="shared" si="54"/>
        <v>SDM_RREF</v>
      </c>
      <c r="C484" t="str">
        <f t="shared" si="55"/>
        <v>U1-SDM_RREF</v>
      </c>
      <c r="D484" t="str">
        <f t="shared" si="56"/>
        <v>U1-AK12</v>
      </c>
      <c r="E484" t="s">
        <v>435</v>
      </c>
      <c r="F484" t="s">
        <v>1055</v>
      </c>
      <c r="G484" t="s">
        <v>583</v>
      </c>
    </row>
    <row r="485" spans="1:7" x14ac:dyDescent="0.25">
      <c r="A485" t="str">
        <f t="shared" si="53"/>
        <v>U1-AK14</v>
      </c>
      <c r="B485" t="str">
        <f t="shared" si="54"/>
        <v>GND</v>
      </c>
      <c r="C485" t="str">
        <f t="shared" si="55"/>
        <v>U1-GND</v>
      </c>
      <c r="D485" t="str">
        <f t="shared" si="56"/>
        <v>U1-AK14</v>
      </c>
      <c r="E485" t="s">
        <v>435</v>
      </c>
      <c r="F485" t="s">
        <v>1056</v>
      </c>
      <c r="G485" t="s">
        <v>325</v>
      </c>
    </row>
    <row r="486" spans="1:7" x14ac:dyDescent="0.25">
      <c r="A486" t="str">
        <f t="shared" si="53"/>
        <v>U1-AK15</v>
      </c>
      <c r="B486" t="str">
        <f t="shared" si="54"/>
        <v>GND</v>
      </c>
      <c r="C486" t="str">
        <f t="shared" si="55"/>
        <v>U1-GND</v>
      </c>
      <c r="D486" t="str">
        <f t="shared" si="56"/>
        <v>U1-AK15</v>
      </c>
      <c r="E486" t="s">
        <v>435</v>
      </c>
      <c r="F486" t="s">
        <v>1057</v>
      </c>
      <c r="G486" t="s">
        <v>325</v>
      </c>
    </row>
    <row r="487" spans="1:7" x14ac:dyDescent="0.25">
      <c r="A487" t="str">
        <f t="shared" si="53"/>
        <v>U1-AK16</v>
      </c>
      <c r="B487" t="str">
        <f t="shared" si="54"/>
        <v>GND</v>
      </c>
      <c r="C487" t="str">
        <f t="shared" si="55"/>
        <v>U1-GND</v>
      </c>
      <c r="D487" t="str">
        <f t="shared" si="56"/>
        <v>U1-AK16</v>
      </c>
      <c r="E487" t="s">
        <v>435</v>
      </c>
      <c r="F487" t="s">
        <v>1058</v>
      </c>
      <c r="G487" t="s">
        <v>325</v>
      </c>
    </row>
    <row r="488" spans="1:7" x14ac:dyDescent="0.25">
      <c r="A488" t="str">
        <f t="shared" si="53"/>
        <v>U1-AK17</v>
      </c>
      <c r="B488" t="str">
        <f t="shared" si="54"/>
        <v>GND</v>
      </c>
      <c r="C488" t="str">
        <f t="shared" si="55"/>
        <v>U1-GND</v>
      </c>
      <c r="D488" t="str">
        <f t="shared" si="56"/>
        <v>U1-AK17</v>
      </c>
      <c r="E488" t="s">
        <v>435</v>
      </c>
      <c r="F488" t="s">
        <v>1059</v>
      </c>
      <c r="G488" t="s">
        <v>325</v>
      </c>
    </row>
    <row r="489" spans="1:7" x14ac:dyDescent="0.25">
      <c r="A489" t="str">
        <f t="shared" si="53"/>
        <v>U1-Y15</v>
      </c>
      <c r="B489" t="str">
        <f t="shared" si="54"/>
        <v>FPGA_VCC</v>
      </c>
      <c r="C489" t="str">
        <f t="shared" si="55"/>
        <v>U1-FPGA_VCC</v>
      </c>
      <c r="D489" t="str">
        <f t="shared" si="56"/>
        <v>U1-Y15</v>
      </c>
      <c r="E489" t="s">
        <v>435</v>
      </c>
      <c r="F489" t="s">
        <v>1060</v>
      </c>
      <c r="G489" t="s">
        <v>385</v>
      </c>
    </row>
    <row r="490" spans="1:7" x14ac:dyDescent="0.25">
      <c r="A490" t="str">
        <f t="shared" si="53"/>
        <v>U1-Y17</v>
      </c>
      <c r="B490" t="str">
        <f t="shared" si="54"/>
        <v>FPGA_VCC</v>
      </c>
      <c r="C490" t="str">
        <f t="shared" si="55"/>
        <v>U1-FPGA_VCC</v>
      </c>
      <c r="D490" t="str">
        <f t="shared" si="56"/>
        <v>U1-Y17</v>
      </c>
      <c r="E490" t="s">
        <v>435</v>
      </c>
      <c r="F490" t="s">
        <v>1061</v>
      </c>
      <c r="G490" t="s">
        <v>385</v>
      </c>
    </row>
    <row r="491" spans="1:7" x14ac:dyDescent="0.25">
      <c r="A491" t="str">
        <f t="shared" si="53"/>
        <v>U1-A2</v>
      </c>
      <c r="B491" t="str">
        <f t="shared" si="54"/>
        <v>GND</v>
      </c>
      <c r="C491" t="str">
        <f t="shared" si="55"/>
        <v>U1-GND</v>
      </c>
      <c r="D491" t="str">
        <f t="shared" si="56"/>
        <v>U1-A2</v>
      </c>
      <c r="E491" t="s">
        <v>435</v>
      </c>
      <c r="F491" t="s">
        <v>1062</v>
      </c>
      <c r="G491" t="s">
        <v>325</v>
      </c>
    </row>
    <row r="492" spans="1:7" x14ac:dyDescent="0.25">
      <c r="A492" t="str">
        <f t="shared" si="53"/>
        <v>U1-A3</v>
      </c>
      <c r="B492" t="str">
        <f t="shared" si="54"/>
        <v>GND</v>
      </c>
      <c r="C492" t="str">
        <f t="shared" si="55"/>
        <v>U1-GND</v>
      </c>
      <c r="D492" t="str">
        <f t="shared" si="56"/>
        <v>U1-A3</v>
      </c>
      <c r="E492" t="s">
        <v>435</v>
      </c>
      <c r="F492" t="s">
        <v>1063</v>
      </c>
      <c r="G492" t="s">
        <v>325</v>
      </c>
    </row>
    <row r="493" spans="1:7" x14ac:dyDescent="0.25">
      <c r="A493" t="str">
        <f t="shared" si="53"/>
        <v>U1-A5</v>
      </c>
      <c r="B493" t="str">
        <f t="shared" si="54"/>
        <v>GND</v>
      </c>
      <c r="C493" t="str">
        <f t="shared" si="55"/>
        <v>U1-GND</v>
      </c>
      <c r="D493" t="str">
        <f t="shared" si="56"/>
        <v>U1-A5</v>
      </c>
      <c r="E493" t="s">
        <v>435</v>
      </c>
      <c r="F493" t="s">
        <v>396</v>
      </c>
      <c r="G493" t="s">
        <v>325</v>
      </c>
    </row>
    <row r="494" spans="1:7" x14ac:dyDescent="0.25">
      <c r="A494" t="str">
        <f t="shared" si="53"/>
        <v>U1-A10</v>
      </c>
      <c r="B494" t="str">
        <f t="shared" si="54"/>
        <v>GND</v>
      </c>
      <c r="C494" t="str">
        <f t="shared" si="55"/>
        <v>U1-GND</v>
      </c>
      <c r="D494" t="str">
        <f t="shared" si="56"/>
        <v>U1-A10</v>
      </c>
      <c r="E494" t="s">
        <v>435</v>
      </c>
      <c r="F494" t="s">
        <v>1064</v>
      </c>
      <c r="G494" t="s">
        <v>325</v>
      </c>
    </row>
    <row r="495" spans="1:7" x14ac:dyDescent="0.25">
      <c r="A495" t="str">
        <f t="shared" si="53"/>
        <v>U1-A15</v>
      </c>
      <c r="B495" t="str">
        <f t="shared" si="54"/>
        <v>GND</v>
      </c>
      <c r="C495" t="str">
        <f t="shared" si="55"/>
        <v>U1-GND</v>
      </c>
      <c r="D495" t="str">
        <f t="shared" si="56"/>
        <v>U1-A15</v>
      </c>
      <c r="E495" t="s">
        <v>435</v>
      </c>
      <c r="F495" t="s">
        <v>1065</v>
      </c>
      <c r="G495" t="s">
        <v>325</v>
      </c>
    </row>
    <row r="496" spans="1:7" x14ac:dyDescent="0.25">
      <c r="A496" t="str">
        <f t="shared" si="53"/>
        <v>U1-A20</v>
      </c>
      <c r="B496" t="str">
        <f t="shared" si="54"/>
        <v>GND</v>
      </c>
      <c r="C496" t="str">
        <f t="shared" si="55"/>
        <v>U1-GND</v>
      </c>
      <c r="D496" t="str">
        <f t="shared" si="56"/>
        <v>U1-A20</v>
      </c>
      <c r="E496" t="s">
        <v>435</v>
      </c>
      <c r="F496" t="s">
        <v>1066</v>
      </c>
      <c r="G496" t="s">
        <v>325</v>
      </c>
    </row>
    <row r="497" spans="1:7" x14ac:dyDescent="0.25">
      <c r="A497" t="str">
        <f t="shared" si="53"/>
        <v>U1-A25</v>
      </c>
      <c r="B497" t="str">
        <f t="shared" si="54"/>
        <v>GND</v>
      </c>
      <c r="C497" t="str">
        <f t="shared" si="55"/>
        <v>U1-GND</v>
      </c>
      <c r="D497" t="str">
        <f t="shared" si="56"/>
        <v>U1-A25</v>
      </c>
      <c r="E497" t="s">
        <v>435</v>
      </c>
      <c r="F497" t="s">
        <v>1067</v>
      </c>
      <c r="G497" t="s">
        <v>325</v>
      </c>
    </row>
    <row r="498" spans="1:7" x14ac:dyDescent="0.25">
      <c r="A498" t="str">
        <f t="shared" si="53"/>
        <v>U1-A28</v>
      </c>
      <c r="B498" t="str">
        <f t="shared" si="54"/>
        <v>GND</v>
      </c>
      <c r="C498" t="str">
        <f t="shared" si="55"/>
        <v>U1-GND</v>
      </c>
      <c r="D498" t="str">
        <f t="shared" si="56"/>
        <v>U1-A28</v>
      </c>
      <c r="E498" t="s">
        <v>435</v>
      </c>
      <c r="F498" t="s">
        <v>1068</v>
      </c>
      <c r="G498" t="s">
        <v>325</v>
      </c>
    </row>
    <row r="499" spans="1:7" x14ac:dyDescent="0.25">
      <c r="A499" t="str">
        <f t="shared" si="53"/>
        <v>U1-A29</v>
      </c>
      <c r="B499" t="str">
        <f t="shared" si="54"/>
        <v>GND</v>
      </c>
      <c r="C499" t="str">
        <f t="shared" si="55"/>
        <v>U1-GND</v>
      </c>
      <c r="D499" t="str">
        <f t="shared" si="56"/>
        <v>U1-A29</v>
      </c>
      <c r="E499" t="s">
        <v>435</v>
      </c>
      <c r="F499" t="s">
        <v>1069</v>
      </c>
      <c r="G499" t="s">
        <v>325</v>
      </c>
    </row>
    <row r="500" spans="1:7" x14ac:dyDescent="0.25">
      <c r="A500" t="str">
        <f t="shared" si="53"/>
        <v>U1-AA5</v>
      </c>
      <c r="B500" t="str">
        <f t="shared" si="54"/>
        <v>GND</v>
      </c>
      <c r="C500" t="str">
        <f t="shared" si="55"/>
        <v>U1-GND</v>
      </c>
      <c r="D500" t="str">
        <f t="shared" si="56"/>
        <v>U1-AA5</v>
      </c>
      <c r="E500" t="s">
        <v>435</v>
      </c>
      <c r="F500" t="s">
        <v>1070</v>
      </c>
      <c r="G500" t="s">
        <v>325</v>
      </c>
    </row>
    <row r="501" spans="1:7" x14ac:dyDescent="0.25">
      <c r="A501" t="str">
        <f t="shared" si="53"/>
        <v>U1-AA9</v>
      </c>
      <c r="B501" t="str">
        <f t="shared" si="54"/>
        <v>GND</v>
      </c>
      <c r="C501" t="str">
        <f t="shared" si="55"/>
        <v>U1-GND</v>
      </c>
      <c r="D501" t="str">
        <f t="shared" si="56"/>
        <v>U1-AA9</v>
      </c>
      <c r="E501" t="s">
        <v>435</v>
      </c>
      <c r="F501" t="s">
        <v>1071</v>
      </c>
      <c r="G501" t="s">
        <v>325</v>
      </c>
    </row>
    <row r="502" spans="1:7" x14ac:dyDescent="0.25">
      <c r="A502" t="str">
        <f t="shared" si="53"/>
        <v>U1-AA11</v>
      </c>
      <c r="B502" t="str">
        <f t="shared" si="54"/>
        <v>GND</v>
      </c>
      <c r="C502" t="str">
        <f t="shared" si="55"/>
        <v>U1-GND</v>
      </c>
      <c r="D502" t="str">
        <f t="shared" si="56"/>
        <v>U1-AA11</v>
      </c>
      <c r="E502" t="s">
        <v>435</v>
      </c>
      <c r="F502" t="s">
        <v>1072</v>
      </c>
      <c r="G502" t="s">
        <v>325</v>
      </c>
    </row>
    <row r="503" spans="1:7" x14ac:dyDescent="0.25">
      <c r="A503" t="str">
        <f t="shared" si="53"/>
        <v>U1-AA13</v>
      </c>
      <c r="B503" t="str">
        <f t="shared" si="54"/>
        <v>GND</v>
      </c>
      <c r="C503" t="str">
        <f t="shared" si="55"/>
        <v>U1-GND</v>
      </c>
      <c r="D503" t="str">
        <f t="shared" si="56"/>
        <v>U1-AA13</v>
      </c>
      <c r="E503" t="s">
        <v>435</v>
      </c>
      <c r="F503" t="s">
        <v>1073</v>
      </c>
      <c r="G503" t="s">
        <v>325</v>
      </c>
    </row>
    <row r="504" spans="1:7" x14ac:dyDescent="0.25">
      <c r="A504" t="str">
        <f t="shared" si="53"/>
        <v>U1-AA15</v>
      </c>
      <c r="B504" t="str">
        <f t="shared" si="54"/>
        <v>GND</v>
      </c>
      <c r="C504" t="str">
        <f t="shared" si="55"/>
        <v>U1-GND</v>
      </c>
      <c r="D504" t="str">
        <f t="shared" si="56"/>
        <v>U1-AA15</v>
      </c>
      <c r="E504" t="s">
        <v>435</v>
      </c>
      <c r="F504" t="s">
        <v>1074</v>
      </c>
      <c r="G504" t="s">
        <v>325</v>
      </c>
    </row>
    <row r="505" spans="1:7" x14ac:dyDescent="0.25">
      <c r="A505" t="str">
        <f t="shared" si="53"/>
        <v>U1-AA17</v>
      </c>
      <c r="B505" t="str">
        <f t="shared" si="54"/>
        <v>GND</v>
      </c>
      <c r="C505" t="str">
        <f t="shared" si="55"/>
        <v>U1-GND</v>
      </c>
      <c r="D505" t="str">
        <f t="shared" si="56"/>
        <v>U1-AA17</v>
      </c>
      <c r="E505" t="s">
        <v>435</v>
      </c>
      <c r="F505" t="s">
        <v>1075</v>
      </c>
      <c r="G505" t="s">
        <v>325</v>
      </c>
    </row>
    <row r="506" spans="1:7" x14ac:dyDescent="0.25">
      <c r="A506" t="str">
        <f t="shared" si="53"/>
        <v>U1-AA19</v>
      </c>
      <c r="B506" t="str">
        <f t="shared" si="54"/>
        <v>GND</v>
      </c>
      <c r="C506" t="str">
        <f t="shared" si="55"/>
        <v>U1-GND</v>
      </c>
      <c r="D506" t="str">
        <f t="shared" si="56"/>
        <v>U1-AA19</v>
      </c>
      <c r="E506" t="s">
        <v>435</v>
      </c>
      <c r="F506" t="s">
        <v>1076</v>
      </c>
      <c r="G506" t="s">
        <v>325</v>
      </c>
    </row>
    <row r="507" spans="1:7" x14ac:dyDescent="0.25">
      <c r="A507" t="str">
        <f t="shared" si="53"/>
        <v>U1-AA21</v>
      </c>
      <c r="B507" t="str">
        <f t="shared" si="54"/>
        <v>GND</v>
      </c>
      <c r="C507" t="str">
        <f t="shared" si="55"/>
        <v>U1-GND</v>
      </c>
      <c r="D507" t="str">
        <f t="shared" si="56"/>
        <v>U1-AA21</v>
      </c>
      <c r="E507" t="s">
        <v>435</v>
      </c>
      <c r="F507" t="s">
        <v>1077</v>
      </c>
      <c r="G507" t="s">
        <v>325</v>
      </c>
    </row>
    <row r="508" spans="1:7" x14ac:dyDescent="0.25">
      <c r="A508" t="str">
        <f t="shared" si="53"/>
        <v>U1-AA22</v>
      </c>
      <c r="B508" t="str">
        <f t="shared" si="54"/>
        <v>GND</v>
      </c>
      <c r="C508" t="str">
        <f t="shared" si="55"/>
        <v>U1-GND</v>
      </c>
      <c r="D508" t="str">
        <f t="shared" si="56"/>
        <v>U1-AA22</v>
      </c>
      <c r="E508" t="s">
        <v>435</v>
      </c>
      <c r="F508" t="s">
        <v>1078</v>
      </c>
      <c r="G508" t="s">
        <v>325</v>
      </c>
    </row>
    <row r="509" spans="1:7" x14ac:dyDescent="0.25">
      <c r="A509" t="str">
        <f t="shared" si="53"/>
        <v>U1-AA23</v>
      </c>
      <c r="B509" t="str">
        <f t="shared" si="54"/>
        <v>GND</v>
      </c>
      <c r="C509" t="str">
        <f t="shared" si="55"/>
        <v>U1-GND</v>
      </c>
      <c r="D509" t="str">
        <f t="shared" si="56"/>
        <v>U1-AA23</v>
      </c>
      <c r="E509" t="s">
        <v>435</v>
      </c>
      <c r="F509" t="s">
        <v>1079</v>
      </c>
      <c r="G509" t="s">
        <v>325</v>
      </c>
    </row>
    <row r="510" spans="1:7" x14ac:dyDescent="0.25">
      <c r="A510" t="str">
        <f t="shared" si="53"/>
        <v>U1-AA24</v>
      </c>
      <c r="B510" t="str">
        <f t="shared" si="54"/>
        <v>GND</v>
      </c>
      <c r="C510" t="str">
        <f t="shared" si="55"/>
        <v>U1-GND</v>
      </c>
      <c r="D510" t="str">
        <f t="shared" si="56"/>
        <v>U1-AA24</v>
      </c>
      <c r="E510" t="s">
        <v>435</v>
      </c>
      <c r="F510" t="s">
        <v>1080</v>
      </c>
      <c r="G510" t="s">
        <v>325</v>
      </c>
    </row>
    <row r="511" spans="1:7" x14ac:dyDescent="0.25">
      <c r="A511" t="str">
        <f t="shared" si="53"/>
        <v>U1-AA25</v>
      </c>
      <c r="B511" t="str">
        <f t="shared" si="54"/>
        <v>GND</v>
      </c>
      <c r="C511" t="str">
        <f t="shared" si="55"/>
        <v>U1-GND</v>
      </c>
      <c r="D511" t="str">
        <f t="shared" si="56"/>
        <v>U1-AA25</v>
      </c>
      <c r="E511" t="s">
        <v>435</v>
      </c>
      <c r="F511" t="s">
        <v>1081</v>
      </c>
      <c r="G511" t="s">
        <v>325</v>
      </c>
    </row>
    <row r="512" spans="1:7" x14ac:dyDescent="0.25">
      <c r="A512" t="str">
        <f t="shared" si="53"/>
        <v>U1-AA26</v>
      </c>
      <c r="B512" t="str">
        <f t="shared" si="54"/>
        <v>GND</v>
      </c>
      <c r="C512" t="str">
        <f t="shared" si="55"/>
        <v>U1-GND</v>
      </c>
      <c r="D512" t="str">
        <f t="shared" si="56"/>
        <v>U1-AA26</v>
      </c>
      <c r="E512" t="s">
        <v>435</v>
      </c>
      <c r="F512" t="s">
        <v>1082</v>
      </c>
      <c r="G512" t="s">
        <v>325</v>
      </c>
    </row>
    <row r="513" spans="1:7" x14ac:dyDescent="0.25">
      <c r="A513" t="str">
        <f t="shared" si="53"/>
        <v>U1-AA28</v>
      </c>
      <c r="B513" t="str">
        <f t="shared" si="54"/>
        <v>GND</v>
      </c>
      <c r="C513" t="str">
        <f t="shared" si="55"/>
        <v>U1-GND</v>
      </c>
      <c r="D513" t="str">
        <f t="shared" si="56"/>
        <v>U1-AA28</v>
      </c>
      <c r="E513" t="s">
        <v>435</v>
      </c>
      <c r="F513" t="s">
        <v>1083</v>
      </c>
      <c r="G513" t="s">
        <v>325</v>
      </c>
    </row>
    <row r="514" spans="1:7" x14ac:dyDescent="0.25">
      <c r="A514" t="str">
        <f t="shared" si="53"/>
        <v>U1-AA29</v>
      </c>
      <c r="B514" t="str">
        <f t="shared" si="54"/>
        <v>GND</v>
      </c>
      <c r="C514" t="str">
        <f t="shared" si="55"/>
        <v>U1-GND</v>
      </c>
      <c r="D514" t="str">
        <f t="shared" si="56"/>
        <v>U1-AA29</v>
      </c>
      <c r="E514" t="s">
        <v>435</v>
      </c>
      <c r="F514" t="s">
        <v>1084</v>
      </c>
      <c r="G514" t="s">
        <v>325</v>
      </c>
    </row>
    <row r="515" spans="1:7" x14ac:dyDescent="0.25">
      <c r="A515" t="str">
        <f t="shared" si="53"/>
        <v>U1-AA30</v>
      </c>
      <c r="B515" t="str">
        <f t="shared" si="54"/>
        <v>GND</v>
      </c>
      <c r="C515" t="str">
        <f t="shared" si="55"/>
        <v>U1-GND</v>
      </c>
      <c r="D515" t="str">
        <f t="shared" si="56"/>
        <v>U1-AA30</v>
      </c>
      <c r="E515" t="s">
        <v>435</v>
      </c>
      <c r="F515" t="s">
        <v>1085</v>
      </c>
      <c r="G515" t="s">
        <v>325</v>
      </c>
    </row>
    <row r="516" spans="1:7" x14ac:dyDescent="0.25">
      <c r="A516" t="str">
        <f t="shared" si="53"/>
        <v>U1-AB2</v>
      </c>
      <c r="B516" t="str">
        <f t="shared" si="54"/>
        <v>GND</v>
      </c>
      <c r="C516" t="str">
        <f t="shared" si="55"/>
        <v>U1-GND</v>
      </c>
      <c r="D516" t="str">
        <f t="shared" si="56"/>
        <v>U1-AB2</v>
      </c>
      <c r="E516" t="s">
        <v>435</v>
      </c>
      <c r="F516" t="s">
        <v>1086</v>
      </c>
      <c r="G516" t="s">
        <v>325</v>
      </c>
    </row>
    <row r="517" spans="1:7" x14ac:dyDescent="0.25">
      <c r="A517" t="str">
        <f t="shared" si="53"/>
        <v>U1-AB7</v>
      </c>
      <c r="B517" t="str">
        <f t="shared" si="54"/>
        <v>GND</v>
      </c>
      <c r="C517" t="str">
        <f t="shared" si="55"/>
        <v>U1-GND</v>
      </c>
      <c r="D517" t="str">
        <f t="shared" si="56"/>
        <v>U1-AB7</v>
      </c>
      <c r="E517" t="s">
        <v>435</v>
      </c>
      <c r="F517" t="s">
        <v>1087</v>
      </c>
      <c r="G517" t="s">
        <v>325</v>
      </c>
    </row>
    <row r="518" spans="1:7" x14ac:dyDescent="0.25">
      <c r="A518" t="str">
        <f t="shared" ref="A518:A581" si="57">$E518&amp;"-"&amp;$F518</f>
        <v>U1-AB8</v>
      </c>
      <c r="B518" t="str">
        <f t="shared" ref="B518:B581" si="58">IF(OR(E518=$A$2,E518=$B$2,E518=$C$2,E518=$D$2),"--",G518)</f>
        <v>GND</v>
      </c>
      <c r="C518" t="str">
        <f t="shared" ref="C518:C581" si="59">$E518&amp;"-"&amp;$G518</f>
        <v>U1-GND</v>
      </c>
      <c r="D518" t="str">
        <f t="shared" ref="D518:D581" si="60">A518</f>
        <v>U1-AB8</v>
      </c>
      <c r="E518" t="s">
        <v>435</v>
      </c>
      <c r="F518" t="s">
        <v>1088</v>
      </c>
      <c r="G518" t="s">
        <v>325</v>
      </c>
    </row>
    <row r="519" spans="1:7" x14ac:dyDescent="0.25">
      <c r="A519" t="str">
        <f t="shared" si="57"/>
        <v>U1-AB10</v>
      </c>
      <c r="B519" t="str">
        <f t="shared" si="58"/>
        <v>GND</v>
      </c>
      <c r="C519" t="str">
        <f t="shared" si="59"/>
        <v>U1-GND</v>
      </c>
      <c r="D519" t="str">
        <f t="shared" si="60"/>
        <v>U1-AB10</v>
      </c>
      <c r="E519" t="s">
        <v>435</v>
      </c>
      <c r="F519" t="s">
        <v>1089</v>
      </c>
      <c r="G519" t="s">
        <v>325</v>
      </c>
    </row>
    <row r="520" spans="1:7" x14ac:dyDescent="0.25">
      <c r="A520" t="str">
        <f t="shared" si="57"/>
        <v>U1-AB12</v>
      </c>
      <c r="B520" t="str">
        <f t="shared" si="58"/>
        <v>GND</v>
      </c>
      <c r="C520" t="str">
        <f t="shared" si="59"/>
        <v>U1-GND</v>
      </c>
      <c r="D520" t="str">
        <f t="shared" si="60"/>
        <v>U1-AB12</v>
      </c>
      <c r="E520" t="s">
        <v>435</v>
      </c>
      <c r="F520" t="s">
        <v>1090</v>
      </c>
      <c r="G520" t="s">
        <v>325</v>
      </c>
    </row>
    <row r="521" spans="1:7" x14ac:dyDescent="0.25">
      <c r="A521" t="str">
        <f t="shared" si="57"/>
        <v>U1-AB14</v>
      </c>
      <c r="B521" t="str">
        <f t="shared" si="58"/>
        <v>GND</v>
      </c>
      <c r="C521" t="str">
        <f t="shared" si="59"/>
        <v>U1-GND</v>
      </c>
      <c r="D521" t="str">
        <f t="shared" si="60"/>
        <v>U1-AB14</v>
      </c>
      <c r="E521" t="s">
        <v>435</v>
      </c>
      <c r="F521" t="s">
        <v>1091</v>
      </c>
      <c r="G521" t="s">
        <v>325</v>
      </c>
    </row>
    <row r="522" spans="1:7" x14ac:dyDescent="0.25">
      <c r="A522" t="str">
        <f t="shared" si="57"/>
        <v>U1-AB16</v>
      </c>
      <c r="B522" t="str">
        <f t="shared" si="58"/>
        <v>GND</v>
      </c>
      <c r="C522" t="str">
        <f t="shared" si="59"/>
        <v>U1-GND</v>
      </c>
      <c r="D522" t="str">
        <f t="shared" si="60"/>
        <v>U1-AB16</v>
      </c>
      <c r="E522" t="s">
        <v>435</v>
      </c>
      <c r="F522" t="s">
        <v>1092</v>
      </c>
      <c r="G522" t="s">
        <v>325</v>
      </c>
    </row>
    <row r="523" spans="1:7" x14ac:dyDescent="0.25">
      <c r="A523" t="str">
        <f t="shared" si="57"/>
        <v>U1-AB18</v>
      </c>
      <c r="B523" t="str">
        <f t="shared" si="58"/>
        <v>GND</v>
      </c>
      <c r="C523" t="str">
        <f t="shared" si="59"/>
        <v>U1-GND</v>
      </c>
      <c r="D523" t="str">
        <f t="shared" si="60"/>
        <v>U1-AB18</v>
      </c>
      <c r="E523" t="s">
        <v>435</v>
      </c>
      <c r="F523" t="s">
        <v>1093</v>
      </c>
      <c r="G523" t="s">
        <v>325</v>
      </c>
    </row>
    <row r="524" spans="1:7" x14ac:dyDescent="0.25">
      <c r="A524" t="str">
        <f t="shared" si="57"/>
        <v>U1-AB20</v>
      </c>
      <c r="B524" t="str">
        <f t="shared" si="58"/>
        <v>GND</v>
      </c>
      <c r="C524" t="str">
        <f t="shared" si="59"/>
        <v>U1-GND</v>
      </c>
      <c r="D524" t="str">
        <f t="shared" si="60"/>
        <v>U1-AB20</v>
      </c>
      <c r="E524" t="s">
        <v>435</v>
      </c>
      <c r="F524" t="s">
        <v>1094</v>
      </c>
      <c r="G524" t="s">
        <v>325</v>
      </c>
    </row>
    <row r="525" spans="1:7" x14ac:dyDescent="0.25">
      <c r="A525" t="str">
        <f t="shared" si="57"/>
        <v>U1-AB22</v>
      </c>
      <c r="B525" t="str">
        <f t="shared" si="58"/>
        <v>GND</v>
      </c>
      <c r="C525" t="str">
        <f t="shared" si="59"/>
        <v>U1-GND</v>
      </c>
      <c r="D525" t="str">
        <f t="shared" si="60"/>
        <v>U1-AB22</v>
      </c>
      <c r="E525" t="s">
        <v>435</v>
      </c>
      <c r="F525" t="s">
        <v>1095</v>
      </c>
      <c r="G525" t="s">
        <v>325</v>
      </c>
    </row>
    <row r="526" spans="1:7" x14ac:dyDescent="0.25">
      <c r="A526" t="str">
        <f t="shared" si="57"/>
        <v>U1-AB23</v>
      </c>
      <c r="B526" t="str">
        <f t="shared" si="58"/>
        <v>GND</v>
      </c>
      <c r="C526" t="str">
        <f t="shared" si="59"/>
        <v>U1-GND</v>
      </c>
      <c r="D526" t="str">
        <f t="shared" si="60"/>
        <v>U1-AB23</v>
      </c>
      <c r="E526" t="s">
        <v>435</v>
      </c>
      <c r="F526" t="s">
        <v>1096</v>
      </c>
      <c r="G526" t="s">
        <v>325</v>
      </c>
    </row>
    <row r="527" spans="1:7" x14ac:dyDescent="0.25">
      <c r="A527" t="str">
        <f t="shared" si="57"/>
        <v>U1-AB25</v>
      </c>
      <c r="B527" t="str">
        <f t="shared" si="58"/>
        <v>GND</v>
      </c>
      <c r="C527" t="str">
        <f t="shared" si="59"/>
        <v>U1-GND</v>
      </c>
      <c r="D527" t="str">
        <f t="shared" si="60"/>
        <v>U1-AB25</v>
      </c>
      <c r="E527" t="s">
        <v>435</v>
      </c>
      <c r="F527" t="s">
        <v>1097</v>
      </c>
      <c r="G527" t="s">
        <v>325</v>
      </c>
    </row>
    <row r="528" spans="1:7" x14ac:dyDescent="0.25">
      <c r="A528" t="str">
        <f t="shared" si="57"/>
        <v>U1-AB26</v>
      </c>
      <c r="B528" t="str">
        <f t="shared" si="58"/>
        <v>GND</v>
      </c>
      <c r="C528" t="str">
        <f t="shared" si="59"/>
        <v>U1-GND</v>
      </c>
      <c r="D528" t="str">
        <f t="shared" si="60"/>
        <v>U1-AB26</v>
      </c>
      <c r="E528" t="s">
        <v>435</v>
      </c>
      <c r="F528" t="s">
        <v>1098</v>
      </c>
      <c r="G528" t="s">
        <v>325</v>
      </c>
    </row>
    <row r="529" spans="1:7" x14ac:dyDescent="0.25">
      <c r="A529" t="str">
        <f t="shared" si="57"/>
        <v>U1-AB27</v>
      </c>
      <c r="B529" t="str">
        <f t="shared" si="58"/>
        <v>GND</v>
      </c>
      <c r="C529" t="str">
        <f t="shared" si="59"/>
        <v>U1-GND</v>
      </c>
      <c r="D529" t="str">
        <f t="shared" si="60"/>
        <v>U1-AB27</v>
      </c>
      <c r="E529" t="s">
        <v>435</v>
      </c>
      <c r="F529" t="s">
        <v>1099</v>
      </c>
      <c r="G529" t="s">
        <v>325</v>
      </c>
    </row>
    <row r="530" spans="1:7" x14ac:dyDescent="0.25">
      <c r="A530" t="str">
        <f t="shared" si="57"/>
        <v>U1-AB28</v>
      </c>
      <c r="B530" t="str">
        <f t="shared" si="58"/>
        <v>GND</v>
      </c>
      <c r="C530" t="str">
        <f t="shared" si="59"/>
        <v>U1-GND</v>
      </c>
      <c r="D530" t="str">
        <f t="shared" si="60"/>
        <v>U1-AB28</v>
      </c>
      <c r="E530" t="s">
        <v>435</v>
      </c>
      <c r="F530" t="s">
        <v>1100</v>
      </c>
      <c r="G530" t="s">
        <v>325</v>
      </c>
    </row>
    <row r="531" spans="1:7" x14ac:dyDescent="0.25">
      <c r="A531" t="str">
        <f t="shared" si="57"/>
        <v>U1-AC4</v>
      </c>
      <c r="B531" t="str">
        <f t="shared" si="58"/>
        <v>GND</v>
      </c>
      <c r="C531" t="str">
        <f t="shared" si="59"/>
        <v>U1-GND</v>
      </c>
      <c r="D531" t="str">
        <f t="shared" si="60"/>
        <v>U1-AC4</v>
      </c>
      <c r="E531" t="s">
        <v>435</v>
      </c>
      <c r="F531" t="s">
        <v>1101</v>
      </c>
      <c r="G531" t="s">
        <v>325</v>
      </c>
    </row>
    <row r="532" spans="1:7" x14ac:dyDescent="0.25">
      <c r="A532" t="str">
        <f t="shared" si="57"/>
        <v>U1-AC9</v>
      </c>
      <c r="B532" t="str">
        <f t="shared" si="58"/>
        <v>GND</v>
      </c>
      <c r="C532" t="str">
        <f t="shared" si="59"/>
        <v>U1-GND</v>
      </c>
      <c r="D532" t="str">
        <f t="shared" si="60"/>
        <v>U1-AC9</v>
      </c>
      <c r="E532" t="s">
        <v>435</v>
      </c>
      <c r="F532" t="s">
        <v>1102</v>
      </c>
      <c r="G532" t="s">
        <v>325</v>
      </c>
    </row>
    <row r="533" spans="1:7" x14ac:dyDescent="0.25">
      <c r="A533" t="str">
        <f t="shared" si="57"/>
        <v>U1-AC11</v>
      </c>
      <c r="B533" t="str">
        <f t="shared" si="58"/>
        <v>GND</v>
      </c>
      <c r="C533" t="str">
        <f t="shared" si="59"/>
        <v>U1-GND</v>
      </c>
      <c r="D533" t="str">
        <f t="shared" si="60"/>
        <v>U1-AC11</v>
      </c>
      <c r="E533" t="s">
        <v>435</v>
      </c>
      <c r="F533" t="s">
        <v>1103</v>
      </c>
      <c r="G533" t="s">
        <v>325</v>
      </c>
    </row>
    <row r="534" spans="1:7" x14ac:dyDescent="0.25">
      <c r="A534" t="str">
        <f t="shared" si="57"/>
        <v>U1-AC13</v>
      </c>
      <c r="B534" t="str">
        <f t="shared" si="58"/>
        <v>GND</v>
      </c>
      <c r="C534" t="str">
        <f t="shared" si="59"/>
        <v>U1-GND</v>
      </c>
      <c r="D534" t="str">
        <f t="shared" si="60"/>
        <v>U1-AC13</v>
      </c>
      <c r="E534" t="s">
        <v>435</v>
      </c>
      <c r="F534" t="s">
        <v>1104</v>
      </c>
      <c r="G534" t="s">
        <v>325</v>
      </c>
    </row>
    <row r="535" spans="1:7" x14ac:dyDescent="0.25">
      <c r="A535" t="str">
        <f t="shared" si="57"/>
        <v>U1-AC15</v>
      </c>
      <c r="B535" t="str">
        <f t="shared" si="58"/>
        <v>GND</v>
      </c>
      <c r="C535" t="str">
        <f t="shared" si="59"/>
        <v>U1-GND</v>
      </c>
      <c r="D535" t="str">
        <f t="shared" si="60"/>
        <v>U1-AC15</v>
      </c>
      <c r="E535" t="s">
        <v>435</v>
      </c>
      <c r="F535" t="s">
        <v>1105</v>
      </c>
      <c r="G535" t="s">
        <v>325</v>
      </c>
    </row>
    <row r="536" spans="1:7" x14ac:dyDescent="0.25">
      <c r="A536" t="str">
        <f t="shared" si="57"/>
        <v>U1-AC17</v>
      </c>
      <c r="B536" t="str">
        <f t="shared" si="58"/>
        <v>GND</v>
      </c>
      <c r="C536" t="str">
        <f t="shared" si="59"/>
        <v>U1-GND</v>
      </c>
      <c r="D536" t="str">
        <f t="shared" si="60"/>
        <v>U1-AC17</v>
      </c>
      <c r="E536" t="s">
        <v>435</v>
      </c>
      <c r="F536" t="s">
        <v>1106</v>
      </c>
      <c r="G536" t="s">
        <v>325</v>
      </c>
    </row>
    <row r="537" spans="1:7" x14ac:dyDescent="0.25">
      <c r="A537" t="str">
        <f t="shared" si="57"/>
        <v>U1-AC19</v>
      </c>
      <c r="B537" t="str">
        <f t="shared" si="58"/>
        <v>GND</v>
      </c>
      <c r="C537" t="str">
        <f t="shared" si="59"/>
        <v>U1-GND</v>
      </c>
      <c r="D537" t="str">
        <f t="shared" si="60"/>
        <v>U1-AC19</v>
      </c>
      <c r="E537" t="s">
        <v>435</v>
      </c>
      <c r="F537" t="s">
        <v>1107</v>
      </c>
      <c r="G537" t="s">
        <v>325</v>
      </c>
    </row>
    <row r="538" spans="1:7" x14ac:dyDescent="0.25">
      <c r="A538" t="str">
        <f t="shared" si="57"/>
        <v>U1-AC22</v>
      </c>
      <c r="B538" t="str">
        <f t="shared" si="58"/>
        <v>GND</v>
      </c>
      <c r="C538" t="str">
        <f t="shared" si="59"/>
        <v>U1-GND</v>
      </c>
      <c r="D538" t="str">
        <f t="shared" si="60"/>
        <v>U1-AC22</v>
      </c>
      <c r="E538" t="s">
        <v>435</v>
      </c>
      <c r="F538" t="s">
        <v>1108</v>
      </c>
      <c r="G538" t="s">
        <v>325</v>
      </c>
    </row>
    <row r="539" spans="1:7" x14ac:dyDescent="0.25">
      <c r="A539" t="str">
        <f t="shared" si="57"/>
        <v>U1-AC24</v>
      </c>
      <c r="B539" t="str">
        <f t="shared" si="58"/>
        <v>GND</v>
      </c>
      <c r="C539" t="str">
        <f t="shared" si="59"/>
        <v>U1-GND</v>
      </c>
      <c r="D539" t="str">
        <f t="shared" si="60"/>
        <v>U1-AC24</v>
      </c>
      <c r="E539" t="s">
        <v>435</v>
      </c>
      <c r="F539" t="s">
        <v>1109</v>
      </c>
      <c r="G539" t="s">
        <v>325</v>
      </c>
    </row>
    <row r="540" spans="1:7" x14ac:dyDescent="0.25">
      <c r="A540" t="str">
        <f t="shared" si="57"/>
        <v>U1-AC26</v>
      </c>
      <c r="B540" t="str">
        <f t="shared" si="58"/>
        <v>GND</v>
      </c>
      <c r="C540" t="str">
        <f t="shared" si="59"/>
        <v>U1-GND</v>
      </c>
      <c r="D540" t="str">
        <f t="shared" si="60"/>
        <v>U1-AC26</v>
      </c>
      <c r="E540" t="s">
        <v>435</v>
      </c>
      <c r="F540" t="s">
        <v>1110</v>
      </c>
      <c r="G540" t="s">
        <v>325</v>
      </c>
    </row>
    <row r="541" spans="1:7" x14ac:dyDescent="0.25">
      <c r="A541" t="str">
        <f t="shared" si="57"/>
        <v>U1-AC28</v>
      </c>
      <c r="B541" t="str">
        <f t="shared" si="58"/>
        <v>GND</v>
      </c>
      <c r="C541" t="str">
        <f t="shared" si="59"/>
        <v>U1-GND</v>
      </c>
      <c r="D541" t="str">
        <f t="shared" si="60"/>
        <v>U1-AC28</v>
      </c>
      <c r="E541" t="s">
        <v>435</v>
      </c>
      <c r="F541" t="s">
        <v>1111</v>
      </c>
      <c r="G541" t="s">
        <v>325</v>
      </c>
    </row>
    <row r="542" spans="1:7" x14ac:dyDescent="0.25">
      <c r="A542" t="str">
        <f t="shared" si="57"/>
        <v>U1-AC29</v>
      </c>
      <c r="B542" t="str">
        <f t="shared" si="58"/>
        <v>GND</v>
      </c>
      <c r="C542" t="str">
        <f t="shared" si="59"/>
        <v>U1-GND</v>
      </c>
      <c r="D542" t="str">
        <f t="shared" si="60"/>
        <v>U1-AC29</v>
      </c>
      <c r="E542" t="s">
        <v>435</v>
      </c>
      <c r="F542" t="s">
        <v>1112</v>
      </c>
      <c r="G542" t="s">
        <v>325</v>
      </c>
    </row>
    <row r="543" spans="1:7" x14ac:dyDescent="0.25">
      <c r="A543" t="str">
        <f t="shared" si="57"/>
        <v>U1-AC30</v>
      </c>
      <c r="B543" t="str">
        <f t="shared" si="58"/>
        <v>GND</v>
      </c>
      <c r="C543" t="str">
        <f t="shared" si="59"/>
        <v>U1-GND</v>
      </c>
      <c r="D543" t="str">
        <f t="shared" si="60"/>
        <v>U1-AC30</v>
      </c>
      <c r="E543" t="s">
        <v>435</v>
      </c>
      <c r="F543" t="s">
        <v>1113</v>
      </c>
      <c r="G543" t="s">
        <v>325</v>
      </c>
    </row>
    <row r="544" spans="1:7" x14ac:dyDescent="0.25">
      <c r="A544" t="str">
        <f t="shared" si="57"/>
        <v>U1-AD1</v>
      </c>
      <c r="B544" t="str">
        <f t="shared" si="58"/>
        <v>GND</v>
      </c>
      <c r="C544" t="str">
        <f t="shared" si="59"/>
        <v>U1-GND</v>
      </c>
      <c r="D544" t="str">
        <f t="shared" si="60"/>
        <v>U1-AD1</v>
      </c>
      <c r="E544" t="s">
        <v>435</v>
      </c>
      <c r="F544" t="s">
        <v>1114</v>
      </c>
      <c r="G544" t="s">
        <v>325</v>
      </c>
    </row>
    <row r="545" spans="1:7" x14ac:dyDescent="0.25">
      <c r="A545" t="str">
        <f t="shared" si="57"/>
        <v>U1-AD6</v>
      </c>
      <c r="B545" t="str">
        <f t="shared" si="58"/>
        <v>GND</v>
      </c>
      <c r="C545" t="str">
        <f t="shared" si="59"/>
        <v>U1-GND</v>
      </c>
      <c r="D545" t="str">
        <f t="shared" si="60"/>
        <v>U1-AD6</v>
      </c>
      <c r="E545" t="s">
        <v>435</v>
      </c>
      <c r="F545" t="s">
        <v>1115</v>
      </c>
      <c r="G545" t="s">
        <v>325</v>
      </c>
    </row>
    <row r="546" spans="1:7" x14ac:dyDescent="0.25">
      <c r="A546" t="str">
        <f t="shared" si="57"/>
        <v>U1-AD8</v>
      </c>
      <c r="B546" t="str">
        <f t="shared" si="58"/>
        <v>GND</v>
      </c>
      <c r="C546" t="str">
        <f t="shared" si="59"/>
        <v>U1-GND</v>
      </c>
      <c r="D546" t="str">
        <f t="shared" si="60"/>
        <v>U1-AD8</v>
      </c>
      <c r="E546" t="s">
        <v>435</v>
      </c>
      <c r="F546" t="s">
        <v>1116</v>
      </c>
      <c r="G546" t="s">
        <v>325</v>
      </c>
    </row>
    <row r="547" spans="1:7" x14ac:dyDescent="0.25">
      <c r="A547" t="str">
        <f t="shared" si="57"/>
        <v>U1-AD10</v>
      </c>
      <c r="B547" t="str">
        <f t="shared" si="58"/>
        <v>GND</v>
      </c>
      <c r="C547" t="str">
        <f t="shared" si="59"/>
        <v>U1-GND</v>
      </c>
      <c r="D547" t="str">
        <f t="shared" si="60"/>
        <v>U1-AD10</v>
      </c>
      <c r="E547" t="s">
        <v>435</v>
      </c>
      <c r="F547" t="s">
        <v>1117</v>
      </c>
      <c r="G547" t="s">
        <v>325</v>
      </c>
    </row>
    <row r="548" spans="1:7" x14ac:dyDescent="0.25">
      <c r="A548" t="str">
        <f t="shared" si="57"/>
        <v>U1-AD12</v>
      </c>
      <c r="B548" t="str">
        <f t="shared" si="58"/>
        <v>GND</v>
      </c>
      <c r="C548" t="str">
        <f t="shared" si="59"/>
        <v>U1-GND</v>
      </c>
      <c r="D548" t="str">
        <f t="shared" si="60"/>
        <v>U1-AD12</v>
      </c>
      <c r="E548" t="s">
        <v>435</v>
      </c>
      <c r="F548" t="s">
        <v>1118</v>
      </c>
      <c r="G548" t="s">
        <v>325</v>
      </c>
    </row>
    <row r="549" spans="1:7" x14ac:dyDescent="0.25">
      <c r="A549" t="str">
        <f t="shared" si="57"/>
        <v>U1-AD14</v>
      </c>
      <c r="B549" t="str">
        <f t="shared" si="58"/>
        <v>GND</v>
      </c>
      <c r="C549" t="str">
        <f t="shared" si="59"/>
        <v>U1-GND</v>
      </c>
      <c r="D549" t="str">
        <f t="shared" si="60"/>
        <v>U1-AD14</v>
      </c>
      <c r="E549" t="s">
        <v>435</v>
      </c>
      <c r="F549" t="s">
        <v>1119</v>
      </c>
      <c r="G549" t="s">
        <v>325</v>
      </c>
    </row>
    <row r="550" spans="1:7" x14ac:dyDescent="0.25">
      <c r="A550" t="str">
        <f t="shared" si="57"/>
        <v>U1-AD16</v>
      </c>
      <c r="B550" t="str">
        <f t="shared" si="58"/>
        <v>GND</v>
      </c>
      <c r="C550" t="str">
        <f t="shared" si="59"/>
        <v>U1-GND</v>
      </c>
      <c r="D550" t="str">
        <f t="shared" si="60"/>
        <v>U1-AD16</v>
      </c>
      <c r="E550" t="s">
        <v>435</v>
      </c>
      <c r="F550" t="s">
        <v>1120</v>
      </c>
      <c r="G550" t="s">
        <v>325</v>
      </c>
    </row>
    <row r="551" spans="1:7" x14ac:dyDescent="0.25">
      <c r="A551" t="str">
        <f t="shared" si="57"/>
        <v>U1-AD18</v>
      </c>
      <c r="B551" t="str">
        <f t="shared" si="58"/>
        <v>GND</v>
      </c>
      <c r="C551" t="str">
        <f t="shared" si="59"/>
        <v>U1-GND</v>
      </c>
      <c r="D551" t="str">
        <f t="shared" si="60"/>
        <v>U1-AD18</v>
      </c>
      <c r="E551" t="s">
        <v>435</v>
      </c>
      <c r="F551" t="s">
        <v>1121</v>
      </c>
      <c r="G551" t="s">
        <v>325</v>
      </c>
    </row>
    <row r="552" spans="1:7" x14ac:dyDescent="0.25">
      <c r="A552" t="str">
        <f t="shared" si="57"/>
        <v>U1-AD20</v>
      </c>
      <c r="B552" t="str">
        <f t="shared" si="58"/>
        <v>GND</v>
      </c>
      <c r="C552" t="str">
        <f t="shared" si="59"/>
        <v>U1-GND</v>
      </c>
      <c r="D552" t="str">
        <f t="shared" si="60"/>
        <v>U1-AD20</v>
      </c>
      <c r="E552" t="s">
        <v>435</v>
      </c>
      <c r="F552" t="s">
        <v>1122</v>
      </c>
      <c r="G552" t="s">
        <v>325</v>
      </c>
    </row>
    <row r="553" spans="1:7" x14ac:dyDescent="0.25">
      <c r="A553" t="str">
        <f t="shared" si="57"/>
        <v>U1-AD21</v>
      </c>
      <c r="B553" t="str">
        <f t="shared" si="58"/>
        <v>GND</v>
      </c>
      <c r="C553" t="str">
        <f t="shared" si="59"/>
        <v>U1-GND</v>
      </c>
      <c r="D553" t="str">
        <f t="shared" si="60"/>
        <v>U1-AD21</v>
      </c>
      <c r="E553" t="s">
        <v>435</v>
      </c>
      <c r="F553" t="s">
        <v>1123</v>
      </c>
      <c r="G553" t="s">
        <v>325</v>
      </c>
    </row>
    <row r="554" spans="1:7" x14ac:dyDescent="0.25">
      <c r="A554" t="str">
        <f t="shared" si="57"/>
        <v>U1-AD23</v>
      </c>
      <c r="B554" t="str">
        <f t="shared" si="58"/>
        <v>GND</v>
      </c>
      <c r="C554" t="str">
        <f t="shared" si="59"/>
        <v>U1-GND</v>
      </c>
      <c r="D554" t="str">
        <f t="shared" si="60"/>
        <v>U1-AD23</v>
      </c>
      <c r="E554" t="s">
        <v>435</v>
      </c>
      <c r="F554" t="s">
        <v>1124</v>
      </c>
      <c r="G554" t="s">
        <v>325</v>
      </c>
    </row>
    <row r="555" spans="1:7" x14ac:dyDescent="0.25">
      <c r="A555" t="str">
        <f t="shared" si="57"/>
        <v>U1-AD25</v>
      </c>
      <c r="B555" t="str">
        <f t="shared" si="58"/>
        <v>GND</v>
      </c>
      <c r="C555" t="str">
        <f t="shared" si="59"/>
        <v>U1-GND</v>
      </c>
      <c r="D555" t="str">
        <f t="shared" si="60"/>
        <v>U1-AD25</v>
      </c>
      <c r="E555" t="s">
        <v>435</v>
      </c>
      <c r="F555" t="s">
        <v>1125</v>
      </c>
      <c r="G555" t="s">
        <v>325</v>
      </c>
    </row>
    <row r="556" spans="1:7" x14ac:dyDescent="0.25">
      <c r="A556" t="str">
        <f t="shared" si="57"/>
        <v>U1-AD26</v>
      </c>
      <c r="B556" t="str">
        <f t="shared" si="58"/>
        <v>GND</v>
      </c>
      <c r="C556" t="str">
        <f t="shared" si="59"/>
        <v>U1-GND</v>
      </c>
      <c r="D556" t="str">
        <f t="shared" si="60"/>
        <v>U1-AD26</v>
      </c>
      <c r="E556" t="s">
        <v>435</v>
      </c>
      <c r="F556" t="s">
        <v>1126</v>
      </c>
      <c r="G556" t="s">
        <v>325</v>
      </c>
    </row>
    <row r="557" spans="1:7" x14ac:dyDescent="0.25">
      <c r="A557" t="str">
        <f t="shared" si="57"/>
        <v>U1-AD28</v>
      </c>
      <c r="B557" t="str">
        <f t="shared" si="58"/>
        <v>GND</v>
      </c>
      <c r="C557" t="str">
        <f t="shared" si="59"/>
        <v>U1-GND</v>
      </c>
      <c r="D557" t="str">
        <f t="shared" si="60"/>
        <v>U1-AD28</v>
      </c>
      <c r="E557" t="s">
        <v>435</v>
      </c>
      <c r="F557" t="s">
        <v>1127</v>
      </c>
      <c r="G557" t="s">
        <v>325</v>
      </c>
    </row>
    <row r="558" spans="1:7" x14ac:dyDescent="0.25">
      <c r="A558" t="str">
        <f t="shared" si="57"/>
        <v>U1-AE3</v>
      </c>
      <c r="B558" t="str">
        <f t="shared" si="58"/>
        <v>GND</v>
      </c>
      <c r="C558" t="str">
        <f t="shared" si="59"/>
        <v>U1-GND</v>
      </c>
      <c r="D558" t="str">
        <f t="shared" si="60"/>
        <v>U1-AE3</v>
      </c>
      <c r="E558" t="s">
        <v>435</v>
      </c>
      <c r="F558" t="s">
        <v>1128</v>
      </c>
      <c r="G558" t="s">
        <v>325</v>
      </c>
    </row>
    <row r="559" spans="1:7" x14ac:dyDescent="0.25">
      <c r="A559" t="str">
        <f t="shared" si="57"/>
        <v>U1-AE8</v>
      </c>
      <c r="B559" t="str">
        <f t="shared" si="58"/>
        <v>GND</v>
      </c>
      <c r="C559" t="str">
        <f t="shared" si="59"/>
        <v>U1-GND</v>
      </c>
      <c r="D559" t="str">
        <f t="shared" si="60"/>
        <v>U1-AE8</v>
      </c>
      <c r="E559" t="s">
        <v>435</v>
      </c>
      <c r="F559" t="s">
        <v>1129</v>
      </c>
      <c r="G559" t="s">
        <v>325</v>
      </c>
    </row>
    <row r="560" spans="1:7" x14ac:dyDescent="0.25">
      <c r="A560" t="str">
        <f t="shared" si="57"/>
        <v>U1-AE9</v>
      </c>
      <c r="B560" t="str">
        <f t="shared" si="58"/>
        <v>GND</v>
      </c>
      <c r="C560" t="str">
        <f t="shared" si="59"/>
        <v>U1-GND</v>
      </c>
      <c r="D560" t="str">
        <f t="shared" si="60"/>
        <v>U1-AE9</v>
      </c>
      <c r="E560" t="s">
        <v>435</v>
      </c>
      <c r="F560" t="s">
        <v>1130</v>
      </c>
      <c r="G560" t="s">
        <v>325</v>
      </c>
    </row>
    <row r="561" spans="1:7" x14ac:dyDescent="0.25">
      <c r="A561" t="str">
        <f t="shared" si="57"/>
        <v>U1-AE11</v>
      </c>
      <c r="B561" t="str">
        <f t="shared" si="58"/>
        <v>GND</v>
      </c>
      <c r="C561" t="str">
        <f t="shared" si="59"/>
        <v>U1-GND</v>
      </c>
      <c r="D561" t="str">
        <f t="shared" si="60"/>
        <v>U1-AE11</v>
      </c>
      <c r="E561" t="s">
        <v>435</v>
      </c>
      <c r="F561" t="s">
        <v>1131</v>
      </c>
      <c r="G561" t="s">
        <v>325</v>
      </c>
    </row>
    <row r="562" spans="1:7" x14ac:dyDescent="0.25">
      <c r="A562" t="str">
        <f t="shared" si="57"/>
        <v>U1-AE13</v>
      </c>
      <c r="B562" t="str">
        <f t="shared" si="58"/>
        <v>GND</v>
      </c>
      <c r="C562" t="str">
        <f t="shared" si="59"/>
        <v>U1-GND</v>
      </c>
      <c r="D562" t="str">
        <f t="shared" si="60"/>
        <v>U1-AE13</v>
      </c>
      <c r="E562" t="s">
        <v>435</v>
      </c>
      <c r="F562" t="s">
        <v>1132</v>
      </c>
      <c r="G562" t="s">
        <v>325</v>
      </c>
    </row>
    <row r="563" spans="1:7" x14ac:dyDescent="0.25">
      <c r="A563" t="str">
        <f t="shared" si="57"/>
        <v>U1-AE15</v>
      </c>
      <c r="B563" t="str">
        <f t="shared" si="58"/>
        <v>GND</v>
      </c>
      <c r="C563" t="str">
        <f t="shared" si="59"/>
        <v>U1-GND</v>
      </c>
      <c r="D563" t="str">
        <f t="shared" si="60"/>
        <v>U1-AE15</v>
      </c>
      <c r="E563" t="s">
        <v>435</v>
      </c>
      <c r="F563" t="s">
        <v>1133</v>
      </c>
      <c r="G563" t="s">
        <v>325</v>
      </c>
    </row>
    <row r="564" spans="1:7" x14ac:dyDescent="0.25">
      <c r="A564" t="str">
        <f t="shared" si="57"/>
        <v>U1-AE19</v>
      </c>
      <c r="B564" t="str">
        <f t="shared" si="58"/>
        <v>GND</v>
      </c>
      <c r="C564" t="str">
        <f t="shared" si="59"/>
        <v>U1-GND</v>
      </c>
      <c r="D564" t="str">
        <f t="shared" si="60"/>
        <v>U1-AE19</v>
      </c>
      <c r="E564" t="s">
        <v>435</v>
      </c>
      <c r="F564" t="s">
        <v>1134</v>
      </c>
      <c r="G564" t="s">
        <v>325</v>
      </c>
    </row>
    <row r="565" spans="1:7" x14ac:dyDescent="0.25">
      <c r="A565" t="str">
        <f t="shared" si="57"/>
        <v>U1-AE22</v>
      </c>
      <c r="B565" t="str">
        <f t="shared" si="58"/>
        <v>GND</v>
      </c>
      <c r="C565" t="str">
        <f t="shared" si="59"/>
        <v>U1-GND</v>
      </c>
      <c r="D565" t="str">
        <f t="shared" si="60"/>
        <v>U1-AE22</v>
      </c>
      <c r="E565" t="s">
        <v>435</v>
      </c>
      <c r="F565" t="s">
        <v>1135</v>
      </c>
      <c r="G565" t="s">
        <v>325</v>
      </c>
    </row>
    <row r="566" spans="1:7" x14ac:dyDescent="0.25">
      <c r="A566" t="str">
        <f t="shared" si="57"/>
        <v>U1-AE24</v>
      </c>
      <c r="B566" t="str">
        <f t="shared" si="58"/>
        <v>GND</v>
      </c>
      <c r="C566" t="str">
        <f t="shared" si="59"/>
        <v>U1-GND</v>
      </c>
      <c r="D566" t="str">
        <f t="shared" si="60"/>
        <v>U1-AE24</v>
      </c>
      <c r="E566" t="s">
        <v>435</v>
      </c>
      <c r="F566" t="s">
        <v>1136</v>
      </c>
      <c r="G566" t="s">
        <v>325</v>
      </c>
    </row>
    <row r="567" spans="1:7" x14ac:dyDescent="0.25">
      <c r="A567" t="str">
        <f t="shared" si="57"/>
        <v>U1-AE26</v>
      </c>
      <c r="B567" t="str">
        <f t="shared" si="58"/>
        <v>GND</v>
      </c>
      <c r="C567" t="str">
        <f t="shared" si="59"/>
        <v>U1-GND</v>
      </c>
      <c r="D567" t="str">
        <f t="shared" si="60"/>
        <v>U1-AE26</v>
      </c>
      <c r="E567" t="s">
        <v>435</v>
      </c>
      <c r="F567" t="s">
        <v>1137</v>
      </c>
      <c r="G567" t="s">
        <v>325</v>
      </c>
    </row>
    <row r="568" spans="1:7" x14ac:dyDescent="0.25">
      <c r="A568" t="str">
        <f t="shared" si="57"/>
        <v>U1-AE27</v>
      </c>
      <c r="B568" t="str">
        <f t="shared" si="58"/>
        <v>GND</v>
      </c>
      <c r="C568" t="str">
        <f t="shared" si="59"/>
        <v>U1-GND</v>
      </c>
      <c r="D568" t="str">
        <f t="shared" si="60"/>
        <v>U1-AE27</v>
      </c>
      <c r="E568" t="s">
        <v>435</v>
      </c>
      <c r="F568" t="s">
        <v>1138</v>
      </c>
      <c r="G568" t="s">
        <v>325</v>
      </c>
    </row>
    <row r="569" spans="1:7" x14ac:dyDescent="0.25">
      <c r="A569" t="str">
        <f t="shared" si="57"/>
        <v>U1-AE28</v>
      </c>
      <c r="B569" t="str">
        <f t="shared" si="58"/>
        <v>GND</v>
      </c>
      <c r="C569" t="str">
        <f t="shared" si="59"/>
        <v>U1-GND</v>
      </c>
      <c r="D569" t="str">
        <f t="shared" si="60"/>
        <v>U1-AE28</v>
      </c>
      <c r="E569" t="s">
        <v>435</v>
      </c>
      <c r="F569" t="s">
        <v>1139</v>
      </c>
      <c r="G569" t="s">
        <v>325</v>
      </c>
    </row>
    <row r="570" spans="1:7" x14ac:dyDescent="0.25">
      <c r="A570" t="str">
        <f t="shared" si="57"/>
        <v>U1-AE29</v>
      </c>
      <c r="B570" t="str">
        <f t="shared" si="58"/>
        <v>GND</v>
      </c>
      <c r="C570" t="str">
        <f t="shared" si="59"/>
        <v>U1-GND</v>
      </c>
      <c r="D570" t="str">
        <f t="shared" si="60"/>
        <v>U1-AE29</v>
      </c>
      <c r="E570" t="s">
        <v>435</v>
      </c>
      <c r="F570" t="s">
        <v>1140</v>
      </c>
      <c r="G570" t="s">
        <v>325</v>
      </c>
    </row>
    <row r="571" spans="1:7" x14ac:dyDescent="0.25">
      <c r="A571" t="str">
        <f t="shared" si="57"/>
        <v>U1-AE30</v>
      </c>
      <c r="B571" t="str">
        <f t="shared" si="58"/>
        <v>GND</v>
      </c>
      <c r="C571" t="str">
        <f t="shared" si="59"/>
        <v>U1-GND</v>
      </c>
      <c r="D571" t="str">
        <f t="shared" si="60"/>
        <v>U1-AE30</v>
      </c>
      <c r="E571" t="s">
        <v>435</v>
      </c>
      <c r="F571" t="s">
        <v>1141</v>
      </c>
      <c r="G571" t="s">
        <v>325</v>
      </c>
    </row>
    <row r="572" spans="1:7" x14ac:dyDescent="0.25">
      <c r="A572" t="str">
        <f t="shared" si="57"/>
        <v>U1-AF5</v>
      </c>
      <c r="B572" t="str">
        <f t="shared" si="58"/>
        <v>GND</v>
      </c>
      <c r="C572" t="str">
        <f t="shared" si="59"/>
        <v>U1-GND</v>
      </c>
      <c r="D572" t="str">
        <f t="shared" si="60"/>
        <v>U1-AF5</v>
      </c>
      <c r="E572" t="s">
        <v>435</v>
      </c>
      <c r="F572" t="s">
        <v>1142</v>
      </c>
      <c r="G572" t="s">
        <v>325</v>
      </c>
    </row>
    <row r="573" spans="1:7" x14ac:dyDescent="0.25">
      <c r="A573" t="str">
        <f t="shared" si="57"/>
        <v>U1-AF10</v>
      </c>
      <c r="B573" t="str">
        <f t="shared" si="58"/>
        <v>GND</v>
      </c>
      <c r="C573" t="str">
        <f t="shared" si="59"/>
        <v>U1-GND</v>
      </c>
      <c r="D573" t="str">
        <f t="shared" si="60"/>
        <v>U1-AF10</v>
      </c>
      <c r="E573" t="s">
        <v>435</v>
      </c>
      <c r="F573" t="s">
        <v>1143</v>
      </c>
      <c r="G573" t="s">
        <v>325</v>
      </c>
    </row>
    <row r="574" spans="1:7" x14ac:dyDescent="0.25">
      <c r="A574" t="str">
        <f t="shared" si="57"/>
        <v>U1-AF15</v>
      </c>
      <c r="B574" t="str">
        <f t="shared" si="58"/>
        <v>GND</v>
      </c>
      <c r="C574" t="str">
        <f t="shared" si="59"/>
        <v>U1-GND</v>
      </c>
      <c r="D574" t="str">
        <f t="shared" si="60"/>
        <v>U1-AF15</v>
      </c>
      <c r="E574" t="s">
        <v>435</v>
      </c>
      <c r="F574" t="s">
        <v>1144</v>
      </c>
      <c r="G574" t="s">
        <v>325</v>
      </c>
    </row>
    <row r="575" spans="1:7" x14ac:dyDescent="0.25">
      <c r="A575" t="str">
        <f t="shared" si="57"/>
        <v>U1-AF20</v>
      </c>
      <c r="B575" t="str">
        <f t="shared" si="58"/>
        <v>GND</v>
      </c>
      <c r="C575" t="str">
        <f t="shared" si="59"/>
        <v>U1-GND</v>
      </c>
      <c r="D575" t="str">
        <f t="shared" si="60"/>
        <v>U1-AF20</v>
      </c>
      <c r="E575" t="s">
        <v>435</v>
      </c>
      <c r="F575" t="s">
        <v>1145</v>
      </c>
      <c r="G575" t="s">
        <v>325</v>
      </c>
    </row>
    <row r="576" spans="1:7" x14ac:dyDescent="0.25">
      <c r="A576" t="str">
        <f t="shared" si="57"/>
        <v>U1-AF25</v>
      </c>
      <c r="B576" t="str">
        <f t="shared" si="58"/>
        <v>GND</v>
      </c>
      <c r="C576" t="str">
        <f t="shared" si="59"/>
        <v>U1-GND</v>
      </c>
      <c r="D576" t="str">
        <f t="shared" si="60"/>
        <v>U1-AF25</v>
      </c>
      <c r="E576" t="s">
        <v>435</v>
      </c>
      <c r="F576" t="s">
        <v>1146</v>
      </c>
      <c r="G576" t="s">
        <v>325</v>
      </c>
    </row>
    <row r="577" spans="1:7" x14ac:dyDescent="0.25">
      <c r="A577" t="str">
        <f t="shared" si="57"/>
        <v>U1-AF28</v>
      </c>
      <c r="B577" t="str">
        <f t="shared" si="58"/>
        <v>GND</v>
      </c>
      <c r="C577" t="str">
        <f t="shared" si="59"/>
        <v>U1-GND</v>
      </c>
      <c r="D577" t="str">
        <f t="shared" si="60"/>
        <v>U1-AF28</v>
      </c>
      <c r="E577" t="s">
        <v>435</v>
      </c>
      <c r="F577" t="s">
        <v>1147</v>
      </c>
      <c r="G577" t="s">
        <v>325</v>
      </c>
    </row>
    <row r="578" spans="1:7" x14ac:dyDescent="0.25">
      <c r="A578" t="str">
        <f t="shared" si="57"/>
        <v>U1-AG2</v>
      </c>
      <c r="B578" t="str">
        <f t="shared" si="58"/>
        <v>GND</v>
      </c>
      <c r="C578" t="str">
        <f t="shared" si="59"/>
        <v>U1-GND</v>
      </c>
      <c r="D578" t="str">
        <f t="shared" si="60"/>
        <v>U1-AG2</v>
      </c>
      <c r="E578" t="s">
        <v>435</v>
      </c>
      <c r="F578" t="s">
        <v>1148</v>
      </c>
      <c r="G578" t="s">
        <v>325</v>
      </c>
    </row>
    <row r="579" spans="1:7" x14ac:dyDescent="0.25">
      <c r="A579" t="str">
        <f t="shared" si="57"/>
        <v>U1-AG7</v>
      </c>
      <c r="B579" t="str">
        <f t="shared" si="58"/>
        <v>GND</v>
      </c>
      <c r="C579" t="str">
        <f t="shared" si="59"/>
        <v>U1-GND</v>
      </c>
      <c r="D579" t="str">
        <f t="shared" si="60"/>
        <v>U1-AG7</v>
      </c>
      <c r="E579" t="s">
        <v>435</v>
      </c>
      <c r="F579" t="s">
        <v>1149</v>
      </c>
      <c r="G579" t="s">
        <v>325</v>
      </c>
    </row>
    <row r="580" spans="1:7" x14ac:dyDescent="0.25">
      <c r="A580" t="str">
        <f t="shared" si="57"/>
        <v>U1-AG12</v>
      </c>
      <c r="B580" t="str">
        <f t="shared" si="58"/>
        <v>GND</v>
      </c>
      <c r="C580" t="str">
        <f t="shared" si="59"/>
        <v>U1-GND</v>
      </c>
      <c r="D580" t="str">
        <f t="shared" si="60"/>
        <v>U1-AG12</v>
      </c>
      <c r="E580" t="s">
        <v>435</v>
      </c>
      <c r="F580" t="s">
        <v>1150</v>
      </c>
      <c r="G580" t="s">
        <v>325</v>
      </c>
    </row>
    <row r="581" spans="1:7" x14ac:dyDescent="0.25">
      <c r="A581" t="str">
        <f t="shared" si="57"/>
        <v>U1-AG17</v>
      </c>
      <c r="B581" t="str">
        <f t="shared" si="58"/>
        <v>GND</v>
      </c>
      <c r="C581" t="str">
        <f t="shared" si="59"/>
        <v>U1-GND</v>
      </c>
      <c r="D581" t="str">
        <f t="shared" si="60"/>
        <v>U1-AG17</v>
      </c>
      <c r="E581" t="s">
        <v>435</v>
      </c>
      <c r="F581" t="s">
        <v>1151</v>
      </c>
      <c r="G581" t="s">
        <v>325</v>
      </c>
    </row>
    <row r="582" spans="1:7" x14ac:dyDescent="0.25">
      <c r="A582" t="str">
        <f t="shared" ref="A582:A645" si="61">$E582&amp;"-"&amp;$F582</f>
        <v>U1-AG22</v>
      </c>
      <c r="B582" t="str">
        <f t="shared" ref="B582:B645" si="62">IF(OR(E582=$A$2,E582=$B$2,E582=$C$2,E582=$D$2),"--",G582)</f>
        <v>GND</v>
      </c>
      <c r="C582" t="str">
        <f t="shared" ref="C582:C645" si="63">$E582&amp;"-"&amp;$G582</f>
        <v>U1-GND</v>
      </c>
      <c r="D582" t="str">
        <f t="shared" ref="D582:D645" si="64">A582</f>
        <v>U1-AG22</v>
      </c>
      <c r="E582" t="s">
        <v>435</v>
      </c>
      <c r="F582" t="s">
        <v>1152</v>
      </c>
      <c r="G582" t="s">
        <v>325</v>
      </c>
    </row>
    <row r="583" spans="1:7" x14ac:dyDescent="0.25">
      <c r="A583" t="str">
        <f t="shared" si="61"/>
        <v>U1-AG25</v>
      </c>
      <c r="B583" t="str">
        <f t="shared" si="62"/>
        <v>GND</v>
      </c>
      <c r="C583" t="str">
        <f t="shared" si="63"/>
        <v>U1-GND</v>
      </c>
      <c r="D583" t="str">
        <f t="shared" si="64"/>
        <v>U1-AG25</v>
      </c>
      <c r="E583" t="s">
        <v>435</v>
      </c>
      <c r="F583" t="s">
        <v>1153</v>
      </c>
      <c r="G583" t="s">
        <v>325</v>
      </c>
    </row>
    <row r="584" spans="1:7" x14ac:dyDescent="0.25">
      <c r="A584" t="str">
        <f t="shared" si="61"/>
        <v>U1-AG27</v>
      </c>
      <c r="B584" t="str">
        <f t="shared" si="62"/>
        <v>GND</v>
      </c>
      <c r="C584" t="str">
        <f t="shared" si="63"/>
        <v>U1-GND</v>
      </c>
      <c r="D584" t="str">
        <f t="shared" si="64"/>
        <v>U1-AG27</v>
      </c>
      <c r="E584" t="s">
        <v>435</v>
      </c>
      <c r="F584" t="s">
        <v>1154</v>
      </c>
      <c r="G584" t="s">
        <v>325</v>
      </c>
    </row>
    <row r="585" spans="1:7" x14ac:dyDescent="0.25">
      <c r="A585" t="str">
        <f t="shared" si="61"/>
        <v>U1-AG28</v>
      </c>
      <c r="B585" t="str">
        <f t="shared" si="62"/>
        <v>GND</v>
      </c>
      <c r="C585" t="str">
        <f t="shared" si="63"/>
        <v>U1-GND</v>
      </c>
      <c r="D585" t="str">
        <f t="shared" si="64"/>
        <v>U1-AG28</v>
      </c>
      <c r="E585" t="s">
        <v>435</v>
      </c>
      <c r="F585" t="s">
        <v>1155</v>
      </c>
      <c r="G585" t="s">
        <v>325</v>
      </c>
    </row>
    <row r="586" spans="1:7" x14ac:dyDescent="0.25">
      <c r="A586" t="str">
        <f t="shared" si="61"/>
        <v>U1-AG29</v>
      </c>
      <c r="B586" t="str">
        <f t="shared" si="62"/>
        <v>GND</v>
      </c>
      <c r="C586" t="str">
        <f t="shared" si="63"/>
        <v>U1-GND</v>
      </c>
      <c r="D586" t="str">
        <f t="shared" si="64"/>
        <v>U1-AG29</v>
      </c>
      <c r="E586" t="s">
        <v>435</v>
      </c>
      <c r="F586" t="s">
        <v>1156</v>
      </c>
      <c r="G586" t="s">
        <v>325</v>
      </c>
    </row>
    <row r="587" spans="1:7" x14ac:dyDescent="0.25">
      <c r="A587" t="str">
        <f t="shared" si="61"/>
        <v>U1-AG30</v>
      </c>
      <c r="B587" t="str">
        <f t="shared" si="62"/>
        <v>GND</v>
      </c>
      <c r="C587" t="str">
        <f t="shared" si="63"/>
        <v>U1-GND</v>
      </c>
      <c r="D587" t="str">
        <f t="shared" si="64"/>
        <v>U1-AG30</v>
      </c>
      <c r="E587" t="s">
        <v>435</v>
      </c>
      <c r="F587" t="s">
        <v>1157</v>
      </c>
      <c r="G587" t="s">
        <v>325</v>
      </c>
    </row>
    <row r="588" spans="1:7" x14ac:dyDescent="0.25">
      <c r="A588" t="str">
        <f t="shared" si="61"/>
        <v>U1-AH1</v>
      </c>
      <c r="B588" t="str">
        <f t="shared" si="62"/>
        <v>GND</v>
      </c>
      <c r="C588" t="str">
        <f t="shared" si="63"/>
        <v>U1-GND</v>
      </c>
      <c r="D588" t="str">
        <f t="shared" si="64"/>
        <v>U1-AH1</v>
      </c>
      <c r="E588" t="s">
        <v>435</v>
      </c>
      <c r="F588" t="s">
        <v>1158</v>
      </c>
      <c r="G588" t="s">
        <v>325</v>
      </c>
    </row>
    <row r="589" spans="1:7" x14ac:dyDescent="0.25">
      <c r="A589" t="str">
        <f t="shared" si="61"/>
        <v>U1-AH4</v>
      </c>
      <c r="B589" t="str">
        <f t="shared" si="62"/>
        <v>GND</v>
      </c>
      <c r="C589" t="str">
        <f t="shared" si="63"/>
        <v>U1-GND</v>
      </c>
      <c r="D589" t="str">
        <f t="shared" si="64"/>
        <v>U1-AH4</v>
      </c>
      <c r="E589" t="s">
        <v>435</v>
      </c>
      <c r="F589" t="s">
        <v>1159</v>
      </c>
      <c r="G589" t="s">
        <v>325</v>
      </c>
    </row>
    <row r="590" spans="1:7" x14ac:dyDescent="0.25">
      <c r="A590" t="str">
        <f t="shared" si="61"/>
        <v>U1-AH9</v>
      </c>
      <c r="B590" t="str">
        <f t="shared" si="62"/>
        <v>GND</v>
      </c>
      <c r="C590" t="str">
        <f t="shared" si="63"/>
        <v>U1-GND</v>
      </c>
      <c r="D590" t="str">
        <f t="shared" si="64"/>
        <v>U1-AH9</v>
      </c>
      <c r="E590" t="s">
        <v>435</v>
      </c>
      <c r="F590" t="s">
        <v>1160</v>
      </c>
      <c r="G590" t="s">
        <v>325</v>
      </c>
    </row>
    <row r="591" spans="1:7" x14ac:dyDescent="0.25">
      <c r="A591" t="str">
        <f t="shared" si="61"/>
        <v>U1-AH13</v>
      </c>
      <c r="B591" t="str">
        <f t="shared" si="62"/>
        <v>GND</v>
      </c>
      <c r="C591" t="str">
        <f t="shared" si="63"/>
        <v>U1-GND</v>
      </c>
      <c r="D591" t="str">
        <f t="shared" si="64"/>
        <v>U1-AH13</v>
      </c>
      <c r="E591" t="s">
        <v>435</v>
      </c>
      <c r="F591" t="s">
        <v>1161</v>
      </c>
      <c r="G591" t="s">
        <v>325</v>
      </c>
    </row>
    <row r="592" spans="1:7" x14ac:dyDescent="0.25">
      <c r="A592" t="str">
        <f t="shared" si="61"/>
        <v>U1-AH14</v>
      </c>
      <c r="B592" t="str">
        <f t="shared" si="62"/>
        <v>GND</v>
      </c>
      <c r="C592" t="str">
        <f t="shared" si="63"/>
        <v>U1-GND</v>
      </c>
      <c r="D592" t="str">
        <f t="shared" si="64"/>
        <v>U1-AH14</v>
      </c>
      <c r="E592" t="s">
        <v>435</v>
      </c>
      <c r="F592" t="s">
        <v>1162</v>
      </c>
      <c r="G592" t="s">
        <v>325</v>
      </c>
    </row>
    <row r="593" spans="1:7" x14ac:dyDescent="0.25">
      <c r="A593" t="str">
        <f t="shared" si="61"/>
        <v>U1-AH15</v>
      </c>
      <c r="B593" t="str">
        <f t="shared" si="62"/>
        <v>GND</v>
      </c>
      <c r="C593" t="str">
        <f t="shared" si="63"/>
        <v>U1-GND</v>
      </c>
      <c r="D593" t="str">
        <f t="shared" si="64"/>
        <v>U1-AH15</v>
      </c>
      <c r="E593" t="s">
        <v>435</v>
      </c>
      <c r="F593" t="s">
        <v>1163</v>
      </c>
      <c r="G593" t="s">
        <v>325</v>
      </c>
    </row>
    <row r="594" spans="1:7" x14ac:dyDescent="0.25">
      <c r="A594" t="str">
        <f t="shared" si="61"/>
        <v>U1-AH19</v>
      </c>
      <c r="B594" t="str">
        <f t="shared" si="62"/>
        <v>GND</v>
      </c>
      <c r="C594" t="str">
        <f t="shared" si="63"/>
        <v>U1-GND</v>
      </c>
      <c r="D594" t="str">
        <f t="shared" si="64"/>
        <v>U1-AH19</v>
      </c>
      <c r="E594" t="s">
        <v>435</v>
      </c>
      <c r="F594" t="s">
        <v>1164</v>
      </c>
      <c r="G594" t="s">
        <v>325</v>
      </c>
    </row>
    <row r="595" spans="1:7" x14ac:dyDescent="0.25">
      <c r="A595" t="str">
        <f t="shared" si="61"/>
        <v>U1-AH24</v>
      </c>
      <c r="B595" t="str">
        <f t="shared" si="62"/>
        <v>GND</v>
      </c>
      <c r="C595" t="str">
        <f t="shared" si="63"/>
        <v>U1-GND</v>
      </c>
      <c r="D595" t="str">
        <f t="shared" si="64"/>
        <v>U1-AH24</v>
      </c>
      <c r="E595" t="s">
        <v>435</v>
      </c>
      <c r="F595" t="s">
        <v>1165</v>
      </c>
      <c r="G595" t="s">
        <v>325</v>
      </c>
    </row>
    <row r="596" spans="1:7" x14ac:dyDescent="0.25">
      <c r="A596" t="str">
        <f t="shared" si="61"/>
        <v>U1-AH29</v>
      </c>
      <c r="B596" t="str">
        <f t="shared" si="62"/>
        <v>GND</v>
      </c>
      <c r="C596" t="str">
        <f t="shared" si="63"/>
        <v>U1-GND</v>
      </c>
      <c r="D596" t="str">
        <f t="shared" si="64"/>
        <v>U1-AH29</v>
      </c>
      <c r="E596" t="s">
        <v>435</v>
      </c>
      <c r="F596" t="s">
        <v>1166</v>
      </c>
      <c r="G596" t="s">
        <v>325</v>
      </c>
    </row>
    <row r="597" spans="1:7" x14ac:dyDescent="0.25">
      <c r="A597" t="str">
        <f t="shared" si="61"/>
        <v>U1-AH30</v>
      </c>
      <c r="B597" t="str">
        <f t="shared" si="62"/>
        <v>GND</v>
      </c>
      <c r="C597" t="str">
        <f t="shared" si="63"/>
        <v>U1-GND</v>
      </c>
      <c r="D597" t="str">
        <f t="shared" si="64"/>
        <v>U1-AH30</v>
      </c>
      <c r="E597" t="s">
        <v>435</v>
      </c>
      <c r="F597" t="s">
        <v>1167</v>
      </c>
      <c r="G597" t="s">
        <v>325</v>
      </c>
    </row>
    <row r="598" spans="1:7" x14ac:dyDescent="0.25">
      <c r="A598" t="str">
        <f t="shared" si="61"/>
        <v>U1-AJ1</v>
      </c>
      <c r="B598" t="str">
        <f t="shared" si="62"/>
        <v>GND</v>
      </c>
      <c r="C598" t="str">
        <f t="shared" si="63"/>
        <v>U1-GND</v>
      </c>
      <c r="D598" t="str">
        <f t="shared" si="64"/>
        <v>U1-AJ1</v>
      </c>
      <c r="E598" t="s">
        <v>435</v>
      </c>
      <c r="F598" t="s">
        <v>1168</v>
      </c>
      <c r="G598" t="s">
        <v>325</v>
      </c>
    </row>
    <row r="599" spans="1:7" x14ac:dyDescent="0.25">
      <c r="A599" t="str">
        <f t="shared" si="61"/>
        <v>U1-AJ6</v>
      </c>
      <c r="B599" t="str">
        <f t="shared" si="62"/>
        <v>GND</v>
      </c>
      <c r="C599" t="str">
        <f t="shared" si="63"/>
        <v>U1-GND</v>
      </c>
      <c r="D599" t="str">
        <f t="shared" si="64"/>
        <v>U1-AJ6</v>
      </c>
      <c r="E599" t="s">
        <v>435</v>
      </c>
      <c r="F599" t="s">
        <v>1169</v>
      </c>
      <c r="G599" t="s">
        <v>325</v>
      </c>
    </row>
    <row r="600" spans="1:7" x14ac:dyDescent="0.25">
      <c r="A600" t="str">
        <f t="shared" si="61"/>
        <v>U1-AJ11</v>
      </c>
      <c r="B600" t="str">
        <f t="shared" si="62"/>
        <v>GND</v>
      </c>
      <c r="C600" t="str">
        <f t="shared" si="63"/>
        <v>U1-GND</v>
      </c>
      <c r="D600" t="str">
        <f t="shared" si="64"/>
        <v>U1-AJ11</v>
      </c>
      <c r="E600" t="s">
        <v>435</v>
      </c>
      <c r="F600" t="s">
        <v>1170</v>
      </c>
      <c r="G600" t="s">
        <v>325</v>
      </c>
    </row>
    <row r="601" spans="1:7" x14ac:dyDescent="0.25">
      <c r="A601" t="str">
        <f t="shared" si="61"/>
        <v>U1-AJ13</v>
      </c>
      <c r="B601" t="str">
        <f t="shared" si="62"/>
        <v>GND</v>
      </c>
      <c r="C601" t="str">
        <f t="shared" si="63"/>
        <v>U1-GND</v>
      </c>
      <c r="D601" t="str">
        <f t="shared" si="64"/>
        <v>U1-AJ13</v>
      </c>
      <c r="E601" t="s">
        <v>435</v>
      </c>
      <c r="F601" t="s">
        <v>1171</v>
      </c>
      <c r="G601" t="s">
        <v>325</v>
      </c>
    </row>
    <row r="602" spans="1:7" x14ac:dyDescent="0.25">
      <c r="A602" t="str">
        <f t="shared" si="61"/>
        <v>U1-AJ16</v>
      </c>
      <c r="B602" t="str">
        <f t="shared" si="62"/>
        <v>GND</v>
      </c>
      <c r="C602" t="str">
        <f t="shared" si="63"/>
        <v>U1-GND</v>
      </c>
      <c r="D602" t="str">
        <f t="shared" si="64"/>
        <v>U1-AJ16</v>
      </c>
      <c r="E602" t="s">
        <v>435</v>
      </c>
      <c r="F602" t="s">
        <v>1172</v>
      </c>
      <c r="G602" t="s">
        <v>325</v>
      </c>
    </row>
    <row r="603" spans="1:7" x14ac:dyDescent="0.25">
      <c r="A603" t="str">
        <f t="shared" si="61"/>
        <v>U1-AJ21</v>
      </c>
      <c r="B603" t="str">
        <f t="shared" si="62"/>
        <v>GND</v>
      </c>
      <c r="C603" t="str">
        <f t="shared" si="63"/>
        <v>U1-GND</v>
      </c>
      <c r="D603" t="str">
        <f t="shared" si="64"/>
        <v>U1-AJ21</v>
      </c>
      <c r="E603" t="s">
        <v>435</v>
      </c>
      <c r="F603" t="s">
        <v>1173</v>
      </c>
      <c r="G603" t="s">
        <v>325</v>
      </c>
    </row>
    <row r="604" spans="1:7" x14ac:dyDescent="0.25">
      <c r="A604" t="str">
        <f t="shared" si="61"/>
        <v>U1-AJ26</v>
      </c>
      <c r="B604" t="str">
        <f t="shared" si="62"/>
        <v>GND</v>
      </c>
      <c r="C604" t="str">
        <f t="shared" si="63"/>
        <v>U1-GND</v>
      </c>
      <c r="D604" t="str">
        <f t="shared" si="64"/>
        <v>U1-AJ26</v>
      </c>
      <c r="E604" t="s">
        <v>435</v>
      </c>
      <c r="F604" t="s">
        <v>1174</v>
      </c>
      <c r="G604" t="s">
        <v>325</v>
      </c>
    </row>
    <row r="605" spans="1:7" x14ac:dyDescent="0.25">
      <c r="A605" t="str">
        <f t="shared" si="61"/>
        <v>U1-AJ30</v>
      </c>
      <c r="B605" t="str">
        <f t="shared" si="62"/>
        <v>GND</v>
      </c>
      <c r="C605" t="str">
        <f t="shared" si="63"/>
        <v>U1-GND</v>
      </c>
      <c r="D605" t="str">
        <f t="shared" si="64"/>
        <v>U1-AJ30</v>
      </c>
      <c r="E605" t="s">
        <v>435</v>
      </c>
      <c r="F605" t="s">
        <v>1175</v>
      </c>
      <c r="G605" t="s">
        <v>325</v>
      </c>
    </row>
    <row r="606" spans="1:7" x14ac:dyDescent="0.25">
      <c r="A606" t="str">
        <f t="shared" si="61"/>
        <v>U1-AK2</v>
      </c>
      <c r="B606" t="str">
        <f t="shared" si="62"/>
        <v>GND</v>
      </c>
      <c r="C606" t="str">
        <f t="shared" si="63"/>
        <v>U1-GND</v>
      </c>
      <c r="D606" t="str">
        <f t="shared" si="64"/>
        <v>U1-AK2</v>
      </c>
      <c r="E606" t="s">
        <v>435</v>
      </c>
      <c r="F606" t="s">
        <v>1176</v>
      </c>
      <c r="G606" t="s">
        <v>325</v>
      </c>
    </row>
    <row r="607" spans="1:7" x14ac:dyDescent="0.25">
      <c r="A607" t="str">
        <f t="shared" si="61"/>
        <v>U1-AK3</v>
      </c>
      <c r="B607" t="str">
        <f t="shared" si="62"/>
        <v>GND</v>
      </c>
      <c r="C607" t="str">
        <f t="shared" si="63"/>
        <v>U1-GND</v>
      </c>
      <c r="D607" t="str">
        <f t="shared" si="64"/>
        <v>U1-AK3</v>
      </c>
      <c r="E607" t="s">
        <v>435</v>
      </c>
      <c r="F607" t="s">
        <v>1177</v>
      </c>
      <c r="G607" t="s">
        <v>325</v>
      </c>
    </row>
    <row r="608" spans="1:7" x14ac:dyDescent="0.25">
      <c r="A608" t="str">
        <f t="shared" si="61"/>
        <v>U1-AK8</v>
      </c>
      <c r="B608" t="str">
        <f t="shared" si="62"/>
        <v>GND</v>
      </c>
      <c r="C608" t="str">
        <f t="shared" si="63"/>
        <v>U1-GND</v>
      </c>
      <c r="D608" t="str">
        <f t="shared" si="64"/>
        <v>U1-AK8</v>
      </c>
      <c r="E608" t="s">
        <v>435</v>
      </c>
      <c r="F608" t="s">
        <v>1178</v>
      </c>
      <c r="G608" t="s">
        <v>325</v>
      </c>
    </row>
    <row r="609" spans="1:7" x14ac:dyDescent="0.25">
      <c r="A609" t="str">
        <f t="shared" si="61"/>
        <v>U1-AK13</v>
      </c>
      <c r="B609" t="str">
        <f t="shared" si="62"/>
        <v>GND</v>
      </c>
      <c r="C609" t="str">
        <f t="shared" si="63"/>
        <v>U1-GND</v>
      </c>
      <c r="D609" t="str">
        <f t="shared" si="64"/>
        <v>U1-AK13</v>
      </c>
      <c r="E609" t="s">
        <v>435</v>
      </c>
      <c r="F609" t="s">
        <v>1179</v>
      </c>
      <c r="G609" t="s">
        <v>325</v>
      </c>
    </row>
    <row r="610" spans="1:7" x14ac:dyDescent="0.25">
      <c r="A610" t="str">
        <f t="shared" si="61"/>
        <v>U1-AK18</v>
      </c>
      <c r="B610" t="str">
        <f t="shared" si="62"/>
        <v>GND</v>
      </c>
      <c r="C610" t="str">
        <f t="shared" si="63"/>
        <v>U1-GND</v>
      </c>
      <c r="D610" t="str">
        <f t="shared" si="64"/>
        <v>U1-AK18</v>
      </c>
      <c r="E610" t="s">
        <v>435</v>
      </c>
      <c r="F610" t="s">
        <v>1180</v>
      </c>
      <c r="G610" t="s">
        <v>325</v>
      </c>
    </row>
    <row r="611" spans="1:7" x14ac:dyDescent="0.25">
      <c r="A611" t="str">
        <f t="shared" si="61"/>
        <v>U1-AK23</v>
      </c>
      <c r="B611" t="str">
        <f t="shared" si="62"/>
        <v>GND</v>
      </c>
      <c r="C611" t="str">
        <f t="shared" si="63"/>
        <v>U1-GND</v>
      </c>
      <c r="D611" t="str">
        <f t="shared" si="64"/>
        <v>U1-AK23</v>
      </c>
      <c r="E611" t="s">
        <v>435</v>
      </c>
      <c r="F611" t="s">
        <v>1181</v>
      </c>
      <c r="G611" t="s">
        <v>325</v>
      </c>
    </row>
    <row r="612" spans="1:7" x14ac:dyDescent="0.25">
      <c r="A612" t="str">
        <f t="shared" si="61"/>
        <v>U1-AK28</v>
      </c>
      <c r="B612" t="str">
        <f t="shared" si="62"/>
        <v>GND</v>
      </c>
      <c r="C612" t="str">
        <f t="shared" si="63"/>
        <v>U1-GND</v>
      </c>
      <c r="D612" t="str">
        <f t="shared" si="64"/>
        <v>U1-AK28</v>
      </c>
      <c r="E612" t="s">
        <v>435</v>
      </c>
      <c r="F612" t="s">
        <v>1182</v>
      </c>
      <c r="G612" t="s">
        <v>325</v>
      </c>
    </row>
    <row r="613" spans="1:7" x14ac:dyDescent="0.25">
      <c r="A613" t="str">
        <f t="shared" si="61"/>
        <v>U1-AK29</v>
      </c>
      <c r="B613" t="str">
        <f t="shared" si="62"/>
        <v>GND</v>
      </c>
      <c r="C613" t="str">
        <f t="shared" si="63"/>
        <v>U1-GND</v>
      </c>
      <c r="D613" t="str">
        <f t="shared" si="64"/>
        <v>U1-AK29</v>
      </c>
      <c r="E613" t="s">
        <v>435</v>
      </c>
      <c r="F613" t="s">
        <v>1183</v>
      </c>
      <c r="G613" t="s">
        <v>325</v>
      </c>
    </row>
    <row r="614" spans="1:7" x14ac:dyDescent="0.25">
      <c r="A614" t="str">
        <f t="shared" si="61"/>
        <v>U1-B1</v>
      </c>
      <c r="B614" t="str">
        <f t="shared" si="62"/>
        <v>GND</v>
      </c>
      <c r="C614" t="str">
        <f t="shared" si="63"/>
        <v>U1-GND</v>
      </c>
      <c r="D614" t="str">
        <f t="shared" si="64"/>
        <v>U1-B1</v>
      </c>
      <c r="E614" t="s">
        <v>435</v>
      </c>
      <c r="F614" t="s">
        <v>410</v>
      </c>
      <c r="G614" t="s">
        <v>325</v>
      </c>
    </row>
    <row r="615" spans="1:7" x14ac:dyDescent="0.25">
      <c r="A615" t="str">
        <f t="shared" si="61"/>
        <v>U1-B2</v>
      </c>
      <c r="B615" t="str">
        <f t="shared" si="62"/>
        <v>GND</v>
      </c>
      <c r="C615" t="str">
        <f t="shared" si="63"/>
        <v>U1-GND</v>
      </c>
      <c r="D615" t="str">
        <f t="shared" si="64"/>
        <v>U1-B2</v>
      </c>
      <c r="E615" t="s">
        <v>435</v>
      </c>
      <c r="F615" t="s">
        <v>1184</v>
      </c>
      <c r="G615" t="s">
        <v>325</v>
      </c>
    </row>
    <row r="616" spans="1:7" x14ac:dyDescent="0.25">
      <c r="A616" t="str">
        <f t="shared" si="61"/>
        <v>U1-B7</v>
      </c>
      <c r="B616" t="str">
        <f t="shared" si="62"/>
        <v>GND</v>
      </c>
      <c r="C616" t="str">
        <f t="shared" si="63"/>
        <v>U1-GND</v>
      </c>
      <c r="D616" t="str">
        <f t="shared" si="64"/>
        <v>U1-B7</v>
      </c>
      <c r="E616" t="s">
        <v>435</v>
      </c>
      <c r="F616" t="s">
        <v>418</v>
      </c>
      <c r="G616" t="s">
        <v>325</v>
      </c>
    </row>
    <row r="617" spans="1:7" x14ac:dyDescent="0.25">
      <c r="A617" t="str">
        <f t="shared" si="61"/>
        <v>U1-B12</v>
      </c>
      <c r="B617" t="str">
        <f t="shared" si="62"/>
        <v>GND</v>
      </c>
      <c r="C617" t="str">
        <f t="shared" si="63"/>
        <v>U1-GND</v>
      </c>
      <c r="D617" t="str">
        <f t="shared" si="64"/>
        <v>U1-B12</v>
      </c>
      <c r="E617" t="s">
        <v>435</v>
      </c>
      <c r="F617" t="s">
        <v>425</v>
      </c>
      <c r="G617" t="s">
        <v>325</v>
      </c>
    </row>
    <row r="618" spans="1:7" x14ac:dyDescent="0.25">
      <c r="A618" t="str">
        <f t="shared" si="61"/>
        <v>U1-B17</v>
      </c>
      <c r="B618" t="str">
        <f t="shared" si="62"/>
        <v>GND</v>
      </c>
      <c r="C618" t="str">
        <f t="shared" si="63"/>
        <v>U1-GND</v>
      </c>
      <c r="D618" t="str">
        <f t="shared" si="64"/>
        <v>U1-B17</v>
      </c>
      <c r="E618" t="s">
        <v>435</v>
      </c>
      <c r="F618" t="s">
        <v>1185</v>
      </c>
      <c r="G618" t="s">
        <v>325</v>
      </c>
    </row>
    <row r="619" spans="1:7" x14ac:dyDescent="0.25">
      <c r="A619" t="str">
        <f t="shared" si="61"/>
        <v>U1-B22</v>
      </c>
      <c r="B619" t="str">
        <f t="shared" si="62"/>
        <v>GND</v>
      </c>
      <c r="C619" t="str">
        <f t="shared" si="63"/>
        <v>U1-GND</v>
      </c>
      <c r="D619" t="str">
        <f t="shared" si="64"/>
        <v>U1-B22</v>
      </c>
      <c r="E619" t="s">
        <v>435</v>
      </c>
      <c r="F619" t="s">
        <v>1186</v>
      </c>
      <c r="G619" t="s">
        <v>325</v>
      </c>
    </row>
    <row r="620" spans="1:7" x14ac:dyDescent="0.25">
      <c r="A620" t="str">
        <f t="shared" si="61"/>
        <v>U1-B27</v>
      </c>
      <c r="B620" t="str">
        <f t="shared" si="62"/>
        <v>GND</v>
      </c>
      <c r="C620" t="str">
        <f t="shared" si="63"/>
        <v>U1-GND</v>
      </c>
      <c r="D620" t="str">
        <f t="shared" si="64"/>
        <v>U1-B27</v>
      </c>
      <c r="E620" t="s">
        <v>435</v>
      </c>
      <c r="F620" t="s">
        <v>1187</v>
      </c>
      <c r="G620" t="s">
        <v>325</v>
      </c>
    </row>
    <row r="621" spans="1:7" x14ac:dyDescent="0.25">
      <c r="A621" t="str">
        <f t="shared" si="61"/>
        <v>U1-B30</v>
      </c>
      <c r="B621" t="str">
        <f t="shared" si="62"/>
        <v>GND</v>
      </c>
      <c r="C621" t="str">
        <f t="shared" si="63"/>
        <v>U1-GND</v>
      </c>
      <c r="D621" t="str">
        <f t="shared" si="64"/>
        <v>U1-B30</v>
      </c>
      <c r="E621" t="s">
        <v>435</v>
      </c>
      <c r="F621" t="s">
        <v>1188</v>
      </c>
      <c r="G621" t="s">
        <v>325</v>
      </c>
    </row>
    <row r="622" spans="1:7" x14ac:dyDescent="0.25">
      <c r="A622" t="str">
        <f t="shared" si="61"/>
        <v>U1-C1</v>
      </c>
      <c r="B622" t="str">
        <f t="shared" si="62"/>
        <v>GND</v>
      </c>
      <c r="C622" t="str">
        <f t="shared" si="63"/>
        <v>U1-GND</v>
      </c>
      <c r="D622" t="str">
        <f t="shared" si="64"/>
        <v>U1-C1</v>
      </c>
      <c r="E622" t="s">
        <v>435</v>
      </c>
      <c r="F622" t="s">
        <v>1189</v>
      </c>
      <c r="G622" t="s">
        <v>325</v>
      </c>
    </row>
    <row r="623" spans="1:7" x14ac:dyDescent="0.25">
      <c r="A623" t="str">
        <f t="shared" si="61"/>
        <v>U1-C4</v>
      </c>
      <c r="B623" t="str">
        <f t="shared" si="62"/>
        <v>GND</v>
      </c>
      <c r="C623" t="str">
        <f t="shared" si="63"/>
        <v>U1-GND</v>
      </c>
      <c r="D623" t="str">
        <f t="shared" si="64"/>
        <v>U1-C4</v>
      </c>
      <c r="E623" t="s">
        <v>435</v>
      </c>
      <c r="F623" t="s">
        <v>1190</v>
      </c>
      <c r="G623" t="s">
        <v>325</v>
      </c>
    </row>
    <row r="624" spans="1:7" x14ac:dyDescent="0.25">
      <c r="A624" t="str">
        <f t="shared" si="61"/>
        <v>U1-C9</v>
      </c>
      <c r="B624" t="str">
        <f t="shared" si="62"/>
        <v>GND</v>
      </c>
      <c r="C624" t="str">
        <f t="shared" si="63"/>
        <v>U1-GND</v>
      </c>
      <c r="D624" t="str">
        <f t="shared" si="64"/>
        <v>U1-C9</v>
      </c>
      <c r="E624" t="s">
        <v>435</v>
      </c>
      <c r="F624" t="s">
        <v>1191</v>
      </c>
      <c r="G624" t="s">
        <v>325</v>
      </c>
    </row>
    <row r="625" spans="1:7" x14ac:dyDescent="0.25">
      <c r="A625" t="str">
        <f t="shared" si="61"/>
        <v>U1-C14</v>
      </c>
      <c r="B625" t="str">
        <f t="shared" si="62"/>
        <v>GND</v>
      </c>
      <c r="C625" t="str">
        <f t="shared" si="63"/>
        <v>U1-GND</v>
      </c>
      <c r="D625" t="str">
        <f t="shared" si="64"/>
        <v>U1-C14</v>
      </c>
      <c r="E625" t="s">
        <v>435</v>
      </c>
      <c r="F625" t="s">
        <v>1192</v>
      </c>
      <c r="G625" t="s">
        <v>325</v>
      </c>
    </row>
    <row r="626" spans="1:7" x14ac:dyDescent="0.25">
      <c r="A626" t="str">
        <f t="shared" si="61"/>
        <v>U1-C19</v>
      </c>
      <c r="B626" t="str">
        <f t="shared" si="62"/>
        <v>GND</v>
      </c>
      <c r="C626" t="str">
        <f t="shared" si="63"/>
        <v>U1-GND</v>
      </c>
      <c r="D626" t="str">
        <f t="shared" si="64"/>
        <v>U1-C19</v>
      </c>
      <c r="E626" t="s">
        <v>435</v>
      </c>
      <c r="F626" t="s">
        <v>1193</v>
      </c>
      <c r="G626" t="s">
        <v>325</v>
      </c>
    </row>
    <row r="627" spans="1:7" x14ac:dyDescent="0.25">
      <c r="A627" t="str">
        <f t="shared" si="61"/>
        <v>U1-C24</v>
      </c>
      <c r="B627" t="str">
        <f t="shared" si="62"/>
        <v>GND</v>
      </c>
      <c r="C627" t="str">
        <f t="shared" si="63"/>
        <v>U1-GND</v>
      </c>
      <c r="D627" t="str">
        <f t="shared" si="64"/>
        <v>U1-C24</v>
      </c>
      <c r="E627" t="s">
        <v>435</v>
      </c>
      <c r="F627" t="s">
        <v>1194</v>
      </c>
      <c r="G627" t="s">
        <v>325</v>
      </c>
    </row>
    <row r="628" spans="1:7" x14ac:dyDescent="0.25">
      <c r="A628" t="str">
        <f t="shared" si="61"/>
        <v>U1-C28</v>
      </c>
      <c r="B628" t="str">
        <f t="shared" si="62"/>
        <v>GND</v>
      </c>
      <c r="C628" t="str">
        <f t="shared" si="63"/>
        <v>U1-GND</v>
      </c>
      <c r="D628" t="str">
        <f t="shared" si="64"/>
        <v>U1-C28</v>
      </c>
      <c r="E628" t="s">
        <v>435</v>
      </c>
      <c r="F628" t="s">
        <v>1195</v>
      </c>
      <c r="G628" t="s">
        <v>325</v>
      </c>
    </row>
    <row r="629" spans="1:7" x14ac:dyDescent="0.25">
      <c r="A629" t="str">
        <f t="shared" si="61"/>
        <v>U1-C29</v>
      </c>
      <c r="B629" t="str">
        <f t="shared" si="62"/>
        <v>GND</v>
      </c>
      <c r="C629" t="str">
        <f t="shared" si="63"/>
        <v>U1-GND</v>
      </c>
      <c r="D629" t="str">
        <f t="shared" si="64"/>
        <v>U1-C29</v>
      </c>
      <c r="E629" t="s">
        <v>435</v>
      </c>
      <c r="F629" t="s">
        <v>1196</v>
      </c>
      <c r="G629" t="s">
        <v>325</v>
      </c>
    </row>
    <row r="630" spans="1:7" x14ac:dyDescent="0.25">
      <c r="A630" t="str">
        <f t="shared" si="61"/>
        <v>U1-C30</v>
      </c>
      <c r="B630" t="str">
        <f t="shared" si="62"/>
        <v>GND</v>
      </c>
      <c r="C630" t="str">
        <f t="shared" si="63"/>
        <v>U1-GND</v>
      </c>
      <c r="D630" t="str">
        <f t="shared" si="64"/>
        <v>U1-C30</v>
      </c>
      <c r="E630" t="s">
        <v>435</v>
      </c>
      <c r="F630" t="s">
        <v>1197</v>
      </c>
      <c r="G630" t="s">
        <v>325</v>
      </c>
    </row>
    <row r="631" spans="1:7" x14ac:dyDescent="0.25">
      <c r="A631" t="str">
        <f t="shared" si="61"/>
        <v>U1-D1</v>
      </c>
      <c r="B631" t="str">
        <f t="shared" si="62"/>
        <v>GND</v>
      </c>
      <c r="C631" t="str">
        <f t="shared" si="63"/>
        <v>U1-GND</v>
      </c>
      <c r="D631" t="str">
        <f t="shared" si="64"/>
        <v>U1-D1</v>
      </c>
      <c r="E631" t="s">
        <v>435</v>
      </c>
      <c r="F631" t="s">
        <v>303</v>
      </c>
      <c r="G631" t="s">
        <v>325</v>
      </c>
    </row>
    <row r="632" spans="1:7" x14ac:dyDescent="0.25">
      <c r="A632" t="str">
        <f t="shared" si="61"/>
        <v>U1-D6</v>
      </c>
      <c r="B632" t="str">
        <f t="shared" si="62"/>
        <v>GND</v>
      </c>
      <c r="C632" t="str">
        <f t="shared" si="63"/>
        <v>U1-GND</v>
      </c>
      <c r="D632" t="str">
        <f t="shared" si="64"/>
        <v>U1-D6</v>
      </c>
      <c r="E632" t="s">
        <v>435</v>
      </c>
      <c r="F632" t="s">
        <v>313</v>
      </c>
      <c r="G632" t="s">
        <v>325</v>
      </c>
    </row>
    <row r="633" spans="1:7" x14ac:dyDescent="0.25">
      <c r="A633" t="str">
        <f t="shared" si="61"/>
        <v>U1-D11</v>
      </c>
      <c r="B633" t="str">
        <f t="shared" si="62"/>
        <v>GND</v>
      </c>
      <c r="C633" t="str">
        <f t="shared" si="63"/>
        <v>U1-GND</v>
      </c>
      <c r="D633" t="str">
        <f t="shared" si="64"/>
        <v>U1-D11</v>
      </c>
      <c r="E633" t="s">
        <v>435</v>
      </c>
      <c r="F633" t="s">
        <v>320</v>
      </c>
      <c r="G633" t="s">
        <v>325</v>
      </c>
    </row>
    <row r="634" spans="1:7" x14ac:dyDescent="0.25">
      <c r="A634" t="str">
        <f t="shared" si="61"/>
        <v>U1-D16</v>
      </c>
      <c r="B634" t="str">
        <f t="shared" si="62"/>
        <v>GND</v>
      </c>
      <c r="C634" t="str">
        <f t="shared" si="63"/>
        <v>U1-GND</v>
      </c>
      <c r="D634" t="str">
        <f t="shared" si="64"/>
        <v>U1-D16</v>
      </c>
      <c r="E634" t="s">
        <v>435</v>
      </c>
      <c r="F634" t="s">
        <v>1198</v>
      </c>
      <c r="G634" t="s">
        <v>325</v>
      </c>
    </row>
    <row r="635" spans="1:7" x14ac:dyDescent="0.25">
      <c r="A635" t="str">
        <f t="shared" si="61"/>
        <v>U1-D21</v>
      </c>
      <c r="B635" t="str">
        <f t="shared" si="62"/>
        <v>GND</v>
      </c>
      <c r="C635" t="str">
        <f t="shared" si="63"/>
        <v>U1-GND</v>
      </c>
      <c r="D635" t="str">
        <f t="shared" si="64"/>
        <v>U1-D21</v>
      </c>
      <c r="E635" t="s">
        <v>435</v>
      </c>
      <c r="F635" t="s">
        <v>1199</v>
      </c>
      <c r="G635" t="s">
        <v>325</v>
      </c>
    </row>
    <row r="636" spans="1:7" x14ac:dyDescent="0.25">
      <c r="A636" t="str">
        <f t="shared" si="61"/>
        <v>U1-D26</v>
      </c>
      <c r="B636" t="str">
        <f t="shared" si="62"/>
        <v>GND</v>
      </c>
      <c r="C636" t="str">
        <f t="shared" si="63"/>
        <v>U1-GND</v>
      </c>
      <c r="D636" t="str">
        <f t="shared" si="64"/>
        <v>U1-D26</v>
      </c>
      <c r="E636" t="s">
        <v>435</v>
      </c>
      <c r="F636" t="s">
        <v>1200</v>
      </c>
      <c r="G636" t="s">
        <v>325</v>
      </c>
    </row>
    <row r="637" spans="1:7" x14ac:dyDescent="0.25">
      <c r="A637" t="str">
        <f t="shared" si="61"/>
        <v>U1-D28</v>
      </c>
      <c r="B637" t="str">
        <f t="shared" si="62"/>
        <v>GND</v>
      </c>
      <c r="C637" t="str">
        <f t="shared" si="63"/>
        <v>U1-GND</v>
      </c>
      <c r="D637" t="str">
        <f t="shared" si="64"/>
        <v>U1-D28</v>
      </c>
      <c r="E637" t="s">
        <v>435</v>
      </c>
      <c r="F637" t="s">
        <v>1201</v>
      </c>
      <c r="G637" t="s">
        <v>325</v>
      </c>
    </row>
    <row r="638" spans="1:7" x14ac:dyDescent="0.25">
      <c r="A638" t="str">
        <f t="shared" si="61"/>
        <v>U1-E3</v>
      </c>
      <c r="B638" t="str">
        <f t="shared" si="62"/>
        <v>GND</v>
      </c>
      <c r="C638" t="str">
        <f t="shared" si="63"/>
        <v>U1-GND</v>
      </c>
      <c r="D638" t="str">
        <f t="shared" si="64"/>
        <v>U1-E3</v>
      </c>
      <c r="E638" t="s">
        <v>435</v>
      </c>
      <c r="F638" t="s">
        <v>1202</v>
      </c>
      <c r="G638" t="s">
        <v>325</v>
      </c>
    </row>
    <row r="639" spans="1:7" x14ac:dyDescent="0.25">
      <c r="A639" t="str">
        <f t="shared" si="61"/>
        <v>U1-E8</v>
      </c>
      <c r="B639" t="str">
        <f t="shared" si="62"/>
        <v>GND</v>
      </c>
      <c r="C639" t="str">
        <f t="shared" si="63"/>
        <v>U1-GND</v>
      </c>
      <c r="D639" t="str">
        <f t="shared" si="64"/>
        <v>U1-E8</v>
      </c>
      <c r="E639" t="s">
        <v>435</v>
      </c>
      <c r="F639" t="s">
        <v>1203</v>
      </c>
      <c r="G639" t="s">
        <v>325</v>
      </c>
    </row>
    <row r="640" spans="1:7" x14ac:dyDescent="0.25">
      <c r="A640" t="str">
        <f t="shared" si="61"/>
        <v>U1-E13</v>
      </c>
      <c r="B640" t="str">
        <f t="shared" si="62"/>
        <v>GND</v>
      </c>
      <c r="C640" t="str">
        <f t="shared" si="63"/>
        <v>U1-GND</v>
      </c>
      <c r="D640" t="str">
        <f t="shared" si="64"/>
        <v>U1-E13</v>
      </c>
      <c r="E640" t="s">
        <v>435</v>
      </c>
      <c r="F640" t="s">
        <v>1204</v>
      </c>
      <c r="G640" t="s">
        <v>325</v>
      </c>
    </row>
    <row r="641" spans="1:7" x14ac:dyDescent="0.25">
      <c r="A641" t="str">
        <f t="shared" si="61"/>
        <v>U1-E18</v>
      </c>
      <c r="B641" t="str">
        <f t="shared" si="62"/>
        <v>GND</v>
      </c>
      <c r="C641" t="str">
        <f t="shared" si="63"/>
        <v>U1-GND</v>
      </c>
      <c r="D641" t="str">
        <f t="shared" si="64"/>
        <v>U1-E18</v>
      </c>
      <c r="E641" t="s">
        <v>435</v>
      </c>
      <c r="F641" t="s">
        <v>1205</v>
      </c>
      <c r="G641" t="s">
        <v>325</v>
      </c>
    </row>
    <row r="642" spans="1:7" x14ac:dyDescent="0.25">
      <c r="A642" t="str">
        <f t="shared" si="61"/>
        <v>U1-E23</v>
      </c>
      <c r="B642" t="str">
        <f t="shared" si="62"/>
        <v>GND</v>
      </c>
      <c r="C642" t="str">
        <f t="shared" si="63"/>
        <v>U1-GND</v>
      </c>
      <c r="D642" t="str">
        <f t="shared" si="64"/>
        <v>U1-E23</v>
      </c>
      <c r="E642" t="s">
        <v>435</v>
      </c>
      <c r="F642" t="s">
        <v>1206</v>
      </c>
      <c r="G642" t="s">
        <v>325</v>
      </c>
    </row>
    <row r="643" spans="1:7" x14ac:dyDescent="0.25">
      <c r="A643" t="str">
        <f t="shared" si="61"/>
        <v>U1-E26</v>
      </c>
      <c r="B643" t="str">
        <f t="shared" si="62"/>
        <v>GND</v>
      </c>
      <c r="C643" t="str">
        <f t="shared" si="63"/>
        <v>U1-GND</v>
      </c>
      <c r="D643" t="str">
        <f t="shared" si="64"/>
        <v>U1-E26</v>
      </c>
      <c r="E643" t="s">
        <v>435</v>
      </c>
      <c r="F643" t="s">
        <v>1207</v>
      </c>
      <c r="G643" t="s">
        <v>325</v>
      </c>
    </row>
    <row r="644" spans="1:7" x14ac:dyDescent="0.25">
      <c r="A644" t="str">
        <f t="shared" si="61"/>
        <v>U1-E27</v>
      </c>
      <c r="B644" t="str">
        <f t="shared" si="62"/>
        <v>GND</v>
      </c>
      <c r="C644" t="str">
        <f t="shared" si="63"/>
        <v>U1-GND</v>
      </c>
      <c r="D644" t="str">
        <f t="shared" si="64"/>
        <v>U1-E27</v>
      </c>
      <c r="E644" t="s">
        <v>435</v>
      </c>
      <c r="F644" t="s">
        <v>1208</v>
      </c>
      <c r="G644" t="s">
        <v>325</v>
      </c>
    </row>
    <row r="645" spans="1:7" x14ac:dyDescent="0.25">
      <c r="A645" t="str">
        <f t="shared" si="61"/>
        <v>U1-E28</v>
      </c>
      <c r="B645" t="str">
        <f t="shared" si="62"/>
        <v>GND</v>
      </c>
      <c r="C645" t="str">
        <f t="shared" si="63"/>
        <v>U1-GND</v>
      </c>
      <c r="D645" t="str">
        <f t="shared" si="64"/>
        <v>U1-E28</v>
      </c>
      <c r="E645" t="s">
        <v>435</v>
      </c>
      <c r="F645" t="s">
        <v>1209</v>
      </c>
      <c r="G645" t="s">
        <v>325</v>
      </c>
    </row>
    <row r="646" spans="1:7" x14ac:dyDescent="0.25">
      <c r="A646" t="str">
        <f t="shared" ref="A646:A709" si="65">$E646&amp;"-"&amp;$F646</f>
        <v>U1-E29</v>
      </c>
      <c r="B646" t="str">
        <f t="shared" ref="B646:B709" si="66">IF(OR(E646=$A$2,E646=$B$2,E646=$C$2,E646=$D$2),"--",G646)</f>
        <v>GND</v>
      </c>
      <c r="C646" t="str">
        <f t="shared" ref="C646:C709" si="67">$E646&amp;"-"&amp;$G646</f>
        <v>U1-GND</v>
      </c>
      <c r="D646" t="str">
        <f t="shared" ref="D646:D709" si="68">A646</f>
        <v>U1-E29</v>
      </c>
      <c r="E646" t="s">
        <v>435</v>
      </c>
      <c r="F646" t="s">
        <v>1210</v>
      </c>
      <c r="G646" t="s">
        <v>325</v>
      </c>
    </row>
    <row r="647" spans="1:7" x14ac:dyDescent="0.25">
      <c r="A647" t="str">
        <f t="shared" si="65"/>
        <v>U1-E30</v>
      </c>
      <c r="B647" t="str">
        <f t="shared" si="66"/>
        <v>GND</v>
      </c>
      <c r="C647" t="str">
        <f t="shared" si="67"/>
        <v>U1-GND</v>
      </c>
      <c r="D647" t="str">
        <f t="shared" si="68"/>
        <v>U1-E30</v>
      </c>
      <c r="E647" t="s">
        <v>435</v>
      </c>
      <c r="F647" t="s">
        <v>1211</v>
      </c>
      <c r="G647" t="s">
        <v>325</v>
      </c>
    </row>
    <row r="648" spans="1:7" x14ac:dyDescent="0.25">
      <c r="A648" t="str">
        <f t="shared" si="65"/>
        <v>U1-F5</v>
      </c>
      <c r="B648" t="str">
        <f t="shared" si="66"/>
        <v>GND</v>
      </c>
      <c r="C648" t="str">
        <f t="shared" si="67"/>
        <v>U1-GND</v>
      </c>
      <c r="D648" t="str">
        <f t="shared" si="68"/>
        <v>U1-F5</v>
      </c>
      <c r="E648" t="s">
        <v>435</v>
      </c>
      <c r="F648" t="s">
        <v>1212</v>
      </c>
      <c r="G648" t="s">
        <v>325</v>
      </c>
    </row>
    <row r="649" spans="1:7" x14ac:dyDescent="0.25">
      <c r="A649" t="str">
        <f t="shared" si="65"/>
        <v>U1-F8</v>
      </c>
      <c r="B649" t="str">
        <f t="shared" si="66"/>
        <v>GND</v>
      </c>
      <c r="C649" t="str">
        <f t="shared" si="67"/>
        <v>U1-GND</v>
      </c>
      <c r="D649" t="str">
        <f t="shared" si="68"/>
        <v>U1-F8</v>
      </c>
      <c r="E649" t="s">
        <v>435</v>
      </c>
      <c r="F649" t="s">
        <v>1213</v>
      </c>
      <c r="G649" t="s">
        <v>325</v>
      </c>
    </row>
    <row r="650" spans="1:7" x14ac:dyDescent="0.25">
      <c r="A650" t="str">
        <f t="shared" si="65"/>
        <v>U1-F10</v>
      </c>
      <c r="B650" t="str">
        <f t="shared" si="66"/>
        <v>GND</v>
      </c>
      <c r="C650" t="str">
        <f t="shared" si="67"/>
        <v>U1-GND</v>
      </c>
      <c r="D650" t="str">
        <f t="shared" si="68"/>
        <v>U1-F10</v>
      </c>
      <c r="E650" t="s">
        <v>435</v>
      </c>
      <c r="F650" t="s">
        <v>1214</v>
      </c>
      <c r="G650" t="s">
        <v>325</v>
      </c>
    </row>
    <row r="651" spans="1:7" x14ac:dyDescent="0.25">
      <c r="A651" t="str">
        <f t="shared" si="65"/>
        <v>U1-F12</v>
      </c>
      <c r="B651" t="str">
        <f t="shared" si="66"/>
        <v>GND</v>
      </c>
      <c r="C651" t="str">
        <f t="shared" si="67"/>
        <v>U1-GND</v>
      </c>
      <c r="D651" t="str">
        <f t="shared" si="68"/>
        <v>U1-F12</v>
      </c>
      <c r="E651" t="s">
        <v>435</v>
      </c>
      <c r="F651" t="s">
        <v>1215</v>
      </c>
      <c r="G651" t="s">
        <v>325</v>
      </c>
    </row>
    <row r="652" spans="1:7" x14ac:dyDescent="0.25">
      <c r="A652" t="str">
        <f t="shared" si="65"/>
        <v>U1-F14</v>
      </c>
      <c r="B652" t="str">
        <f t="shared" si="66"/>
        <v>GND</v>
      </c>
      <c r="C652" t="str">
        <f t="shared" si="67"/>
        <v>U1-GND</v>
      </c>
      <c r="D652" t="str">
        <f t="shared" si="68"/>
        <v>U1-F14</v>
      </c>
      <c r="E652" t="s">
        <v>435</v>
      </c>
      <c r="F652" t="s">
        <v>1216</v>
      </c>
      <c r="G652" t="s">
        <v>325</v>
      </c>
    </row>
    <row r="653" spans="1:7" x14ac:dyDescent="0.25">
      <c r="A653" t="str">
        <f t="shared" si="65"/>
        <v>U1-F16</v>
      </c>
      <c r="B653" t="str">
        <f t="shared" si="66"/>
        <v>GND</v>
      </c>
      <c r="C653" t="str">
        <f t="shared" si="67"/>
        <v>U1-GND</v>
      </c>
      <c r="D653" t="str">
        <f t="shared" si="68"/>
        <v>U1-F16</v>
      </c>
      <c r="E653" t="s">
        <v>435</v>
      </c>
      <c r="F653" t="s">
        <v>1217</v>
      </c>
      <c r="G653" t="s">
        <v>325</v>
      </c>
    </row>
    <row r="654" spans="1:7" x14ac:dyDescent="0.25">
      <c r="A654" t="str">
        <f t="shared" si="65"/>
        <v>U1-F18</v>
      </c>
      <c r="B654" t="str">
        <f t="shared" si="66"/>
        <v>GND</v>
      </c>
      <c r="C654" t="str">
        <f t="shared" si="67"/>
        <v>U1-GND</v>
      </c>
      <c r="D654" t="str">
        <f t="shared" si="68"/>
        <v>U1-F18</v>
      </c>
      <c r="E654" t="s">
        <v>435</v>
      </c>
      <c r="F654" t="s">
        <v>1218</v>
      </c>
      <c r="G654" t="s">
        <v>325</v>
      </c>
    </row>
    <row r="655" spans="1:7" x14ac:dyDescent="0.25">
      <c r="A655" t="str">
        <f t="shared" si="65"/>
        <v>U1-F20</v>
      </c>
      <c r="B655" t="str">
        <f t="shared" si="66"/>
        <v>GND</v>
      </c>
      <c r="C655" t="str">
        <f t="shared" si="67"/>
        <v>U1-GND</v>
      </c>
      <c r="D655" t="str">
        <f t="shared" si="68"/>
        <v>U1-F20</v>
      </c>
      <c r="E655" t="s">
        <v>435</v>
      </c>
      <c r="F655" t="s">
        <v>1219</v>
      </c>
      <c r="G655" t="s">
        <v>325</v>
      </c>
    </row>
    <row r="656" spans="1:7" x14ac:dyDescent="0.25">
      <c r="A656" t="str">
        <f t="shared" si="65"/>
        <v>U1-F22</v>
      </c>
      <c r="B656" t="str">
        <f t="shared" si="66"/>
        <v>GND</v>
      </c>
      <c r="C656" t="str">
        <f t="shared" si="67"/>
        <v>U1-GND</v>
      </c>
      <c r="D656" t="str">
        <f t="shared" si="68"/>
        <v>U1-F22</v>
      </c>
      <c r="E656" t="s">
        <v>435</v>
      </c>
      <c r="F656" t="s">
        <v>1220</v>
      </c>
      <c r="G656" t="s">
        <v>325</v>
      </c>
    </row>
    <row r="657" spans="1:7" x14ac:dyDescent="0.25">
      <c r="A657" t="str">
        <f t="shared" si="65"/>
        <v>U1-F25</v>
      </c>
      <c r="B657" t="str">
        <f t="shared" si="66"/>
        <v>GND</v>
      </c>
      <c r="C657" t="str">
        <f t="shared" si="67"/>
        <v>U1-GND</v>
      </c>
      <c r="D657" t="str">
        <f t="shared" si="68"/>
        <v>U1-F25</v>
      </c>
      <c r="E657" t="s">
        <v>435</v>
      </c>
      <c r="F657" t="s">
        <v>1221</v>
      </c>
      <c r="G657" t="s">
        <v>325</v>
      </c>
    </row>
    <row r="658" spans="1:7" x14ac:dyDescent="0.25">
      <c r="A658" t="str">
        <f t="shared" si="65"/>
        <v>U1-F26</v>
      </c>
      <c r="B658" t="str">
        <f t="shared" si="66"/>
        <v>GND</v>
      </c>
      <c r="C658" t="str">
        <f t="shared" si="67"/>
        <v>U1-GND</v>
      </c>
      <c r="D658" t="str">
        <f t="shared" si="68"/>
        <v>U1-F26</v>
      </c>
      <c r="E658" t="s">
        <v>435</v>
      </c>
      <c r="F658" t="s">
        <v>1222</v>
      </c>
      <c r="G658" t="s">
        <v>325</v>
      </c>
    </row>
    <row r="659" spans="1:7" x14ac:dyDescent="0.25">
      <c r="A659" t="str">
        <f t="shared" si="65"/>
        <v>U1-F28</v>
      </c>
      <c r="B659" t="str">
        <f t="shared" si="66"/>
        <v>GND</v>
      </c>
      <c r="C659" t="str">
        <f t="shared" si="67"/>
        <v>U1-GND</v>
      </c>
      <c r="D659" t="str">
        <f t="shared" si="68"/>
        <v>U1-F28</v>
      </c>
      <c r="E659" t="s">
        <v>435</v>
      </c>
      <c r="F659" t="s">
        <v>1223</v>
      </c>
      <c r="G659" t="s">
        <v>325</v>
      </c>
    </row>
    <row r="660" spans="1:7" x14ac:dyDescent="0.25">
      <c r="A660" t="str">
        <f t="shared" si="65"/>
        <v>U1-G2</v>
      </c>
      <c r="B660" t="str">
        <f t="shared" si="66"/>
        <v>GND</v>
      </c>
      <c r="C660" t="str">
        <f t="shared" si="67"/>
        <v>U1-GND</v>
      </c>
      <c r="D660" t="str">
        <f t="shared" si="68"/>
        <v>U1-G2</v>
      </c>
      <c r="E660" t="s">
        <v>435</v>
      </c>
      <c r="F660" t="s">
        <v>1224</v>
      </c>
      <c r="G660" t="s">
        <v>325</v>
      </c>
    </row>
    <row r="661" spans="1:7" x14ac:dyDescent="0.25">
      <c r="A661" t="str">
        <f t="shared" si="65"/>
        <v>U1-G7</v>
      </c>
      <c r="B661" t="str">
        <f t="shared" si="66"/>
        <v>GND</v>
      </c>
      <c r="C661" t="str">
        <f t="shared" si="67"/>
        <v>U1-GND</v>
      </c>
      <c r="D661" t="str">
        <f t="shared" si="68"/>
        <v>U1-G7</v>
      </c>
      <c r="E661" t="s">
        <v>435</v>
      </c>
      <c r="F661" t="s">
        <v>1225</v>
      </c>
      <c r="G661" t="s">
        <v>325</v>
      </c>
    </row>
    <row r="662" spans="1:7" x14ac:dyDescent="0.25">
      <c r="A662" t="str">
        <f t="shared" si="65"/>
        <v>U1-G9</v>
      </c>
      <c r="B662" t="str">
        <f t="shared" si="66"/>
        <v>GND</v>
      </c>
      <c r="C662" t="str">
        <f t="shared" si="67"/>
        <v>U1-GND</v>
      </c>
      <c r="D662" t="str">
        <f t="shared" si="68"/>
        <v>U1-G9</v>
      </c>
      <c r="E662" t="s">
        <v>435</v>
      </c>
      <c r="F662" t="s">
        <v>1226</v>
      </c>
      <c r="G662" t="s">
        <v>325</v>
      </c>
    </row>
    <row r="663" spans="1:7" x14ac:dyDescent="0.25">
      <c r="A663" t="str">
        <f t="shared" si="65"/>
        <v>U1-G11</v>
      </c>
      <c r="B663" t="str">
        <f t="shared" si="66"/>
        <v>GND</v>
      </c>
      <c r="C663" t="str">
        <f t="shared" si="67"/>
        <v>U1-GND</v>
      </c>
      <c r="D663" t="str">
        <f t="shared" si="68"/>
        <v>U1-G11</v>
      </c>
      <c r="E663" t="s">
        <v>435</v>
      </c>
      <c r="F663" t="s">
        <v>1227</v>
      </c>
      <c r="G663" t="s">
        <v>325</v>
      </c>
    </row>
    <row r="664" spans="1:7" x14ac:dyDescent="0.25">
      <c r="A664" t="str">
        <f t="shared" si="65"/>
        <v>U1-G13</v>
      </c>
      <c r="B664" t="str">
        <f t="shared" si="66"/>
        <v>GND</v>
      </c>
      <c r="C664" t="str">
        <f t="shared" si="67"/>
        <v>U1-GND</v>
      </c>
      <c r="D664" t="str">
        <f t="shared" si="68"/>
        <v>U1-G13</v>
      </c>
      <c r="E664" t="s">
        <v>435</v>
      </c>
      <c r="F664" t="s">
        <v>1228</v>
      </c>
      <c r="G664" t="s">
        <v>325</v>
      </c>
    </row>
    <row r="665" spans="1:7" x14ac:dyDescent="0.25">
      <c r="A665" t="str">
        <f t="shared" si="65"/>
        <v>U1-G15</v>
      </c>
      <c r="B665" t="str">
        <f t="shared" si="66"/>
        <v>GND</v>
      </c>
      <c r="C665" t="str">
        <f t="shared" si="67"/>
        <v>U1-GND</v>
      </c>
      <c r="D665" t="str">
        <f t="shared" si="68"/>
        <v>U1-G15</v>
      </c>
      <c r="E665" t="s">
        <v>435</v>
      </c>
      <c r="F665" t="s">
        <v>1229</v>
      </c>
      <c r="G665" t="s">
        <v>325</v>
      </c>
    </row>
    <row r="666" spans="1:7" x14ac:dyDescent="0.25">
      <c r="A666" t="str">
        <f t="shared" si="65"/>
        <v>U1-G17</v>
      </c>
      <c r="B666" t="str">
        <f t="shared" si="66"/>
        <v>GND</v>
      </c>
      <c r="C666" t="str">
        <f t="shared" si="67"/>
        <v>U1-GND</v>
      </c>
      <c r="D666" t="str">
        <f t="shared" si="68"/>
        <v>U1-G17</v>
      </c>
      <c r="E666" t="s">
        <v>435</v>
      </c>
      <c r="F666" t="s">
        <v>1230</v>
      </c>
      <c r="G666" t="s">
        <v>325</v>
      </c>
    </row>
    <row r="667" spans="1:7" x14ac:dyDescent="0.25">
      <c r="A667" t="str">
        <f t="shared" si="65"/>
        <v>U1-G19</v>
      </c>
      <c r="B667" t="str">
        <f t="shared" si="66"/>
        <v>GND</v>
      </c>
      <c r="C667" t="str">
        <f t="shared" si="67"/>
        <v>U1-GND</v>
      </c>
      <c r="D667" t="str">
        <f t="shared" si="68"/>
        <v>U1-G19</v>
      </c>
      <c r="E667" t="s">
        <v>435</v>
      </c>
      <c r="F667" t="s">
        <v>1231</v>
      </c>
      <c r="G667" t="s">
        <v>325</v>
      </c>
    </row>
    <row r="668" spans="1:7" x14ac:dyDescent="0.25">
      <c r="A668" t="str">
        <f t="shared" si="65"/>
        <v>U1-G21</v>
      </c>
      <c r="B668" t="str">
        <f t="shared" si="66"/>
        <v>GND</v>
      </c>
      <c r="C668" t="str">
        <f t="shared" si="67"/>
        <v>U1-GND</v>
      </c>
      <c r="D668" t="str">
        <f t="shared" si="68"/>
        <v>U1-G21</v>
      </c>
      <c r="E668" t="s">
        <v>435</v>
      </c>
      <c r="F668" t="s">
        <v>1232</v>
      </c>
      <c r="G668" t="s">
        <v>325</v>
      </c>
    </row>
    <row r="669" spans="1:7" x14ac:dyDescent="0.25">
      <c r="A669" t="str">
        <f t="shared" si="65"/>
        <v>U1-G23</v>
      </c>
      <c r="B669" t="str">
        <f t="shared" si="66"/>
        <v>GND</v>
      </c>
      <c r="C669" t="str">
        <f t="shared" si="67"/>
        <v>U1-GND</v>
      </c>
      <c r="D669" t="str">
        <f t="shared" si="68"/>
        <v>U1-G23</v>
      </c>
      <c r="E669" t="s">
        <v>435</v>
      </c>
      <c r="F669" t="s">
        <v>1233</v>
      </c>
      <c r="G669" t="s">
        <v>325</v>
      </c>
    </row>
    <row r="670" spans="1:7" x14ac:dyDescent="0.25">
      <c r="A670" t="str">
        <f t="shared" si="65"/>
        <v>U1-G24</v>
      </c>
      <c r="B670" t="str">
        <f t="shared" si="66"/>
        <v>GND</v>
      </c>
      <c r="C670" t="str">
        <f t="shared" si="67"/>
        <v>U1-GND</v>
      </c>
      <c r="D670" t="str">
        <f t="shared" si="68"/>
        <v>U1-G24</v>
      </c>
      <c r="E670" t="s">
        <v>435</v>
      </c>
      <c r="F670" t="s">
        <v>1234</v>
      </c>
      <c r="G670" t="s">
        <v>325</v>
      </c>
    </row>
    <row r="671" spans="1:7" x14ac:dyDescent="0.25">
      <c r="A671" t="str">
        <f t="shared" si="65"/>
        <v>U1-G25</v>
      </c>
      <c r="B671" t="str">
        <f t="shared" si="66"/>
        <v>GND</v>
      </c>
      <c r="C671" t="str">
        <f t="shared" si="67"/>
        <v>U1-GND</v>
      </c>
      <c r="D671" t="str">
        <f t="shared" si="68"/>
        <v>U1-G25</v>
      </c>
      <c r="E671" t="s">
        <v>435</v>
      </c>
      <c r="F671" t="s">
        <v>1235</v>
      </c>
      <c r="G671" t="s">
        <v>325</v>
      </c>
    </row>
    <row r="672" spans="1:7" x14ac:dyDescent="0.25">
      <c r="A672" t="str">
        <f t="shared" si="65"/>
        <v>U1-G26</v>
      </c>
      <c r="B672" t="str">
        <f t="shared" si="66"/>
        <v>GND</v>
      </c>
      <c r="C672" t="str">
        <f t="shared" si="67"/>
        <v>U1-GND</v>
      </c>
      <c r="D672" t="str">
        <f t="shared" si="68"/>
        <v>U1-G26</v>
      </c>
      <c r="E672" t="s">
        <v>435</v>
      </c>
      <c r="F672" t="s">
        <v>1236</v>
      </c>
      <c r="G672" t="s">
        <v>325</v>
      </c>
    </row>
    <row r="673" spans="1:7" x14ac:dyDescent="0.25">
      <c r="A673" t="str">
        <f t="shared" si="65"/>
        <v>U1-G28</v>
      </c>
      <c r="B673" t="str">
        <f t="shared" si="66"/>
        <v>GND</v>
      </c>
      <c r="C673" t="str">
        <f t="shared" si="67"/>
        <v>U1-GND</v>
      </c>
      <c r="D673" t="str">
        <f t="shared" si="68"/>
        <v>U1-G28</v>
      </c>
      <c r="E673" t="s">
        <v>435</v>
      </c>
      <c r="F673" t="s">
        <v>1237</v>
      </c>
      <c r="G673" t="s">
        <v>325</v>
      </c>
    </row>
    <row r="674" spans="1:7" x14ac:dyDescent="0.25">
      <c r="A674" t="str">
        <f t="shared" si="65"/>
        <v>U1-G29</v>
      </c>
      <c r="B674" t="str">
        <f t="shared" si="66"/>
        <v>GND</v>
      </c>
      <c r="C674" t="str">
        <f t="shared" si="67"/>
        <v>U1-GND</v>
      </c>
      <c r="D674" t="str">
        <f t="shared" si="68"/>
        <v>U1-G29</v>
      </c>
      <c r="E674" t="s">
        <v>435</v>
      </c>
      <c r="F674" t="s">
        <v>1238</v>
      </c>
      <c r="G674" t="s">
        <v>325</v>
      </c>
    </row>
    <row r="675" spans="1:7" x14ac:dyDescent="0.25">
      <c r="A675" t="str">
        <f t="shared" si="65"/>
        <v>U1-G30</v>
      </c>
      <c r="B675" t="str">
        <f t="shared" si="66"/>
        <v>GND</v>
      </c>
      <c r="C675" t="str">
        <f t="shared" si="67"/>
        <v>U1-GND</v>
      </c>
      <c r="D675" t="str">
        <f t="shared" si="68"/>
        <v>U1-G30</v>
      </c>
      <c r="E675" t="s">
        <v>435</v>
      </c>
      <c r="F675" t="s">
        <v>1239</v>
      </c>
      <c r="G675" t="s">
        <v>325</v>
      </c>
    </row>
    <row r="676" spans="1:7" x14ac:dyDescent="0.25">
      <c r="A676" t="str">
        <f t="shared" si="65"/>
        <v>U1-H4</v>
      </c>
      <c r="B676" t="str">
        <f t="shared" si="66"/>
        <v>GND</v>
      </c>
      <c r="C676" t="str">
        <f t="shared" si="67"/>
        <v>U1-GND</v>
      </c>
      <c r="D676" t="str">
        <f t="shared" si="68"/>
        <v>U1-H4</v>
      </c>
      <c r="E676" t="s">
        <v>435</v>
      </c>
      <c r="F676" t="s">
        <v>433</v>
      </c>
      <c r="G676" t="s">
        <v>325</v>
      </c>
    </row>
    <row r="677" spans="1:7" x14ac:dyDescent="0.25">
      <c r="A677" t="str">
        <f t="shared" si="65"/>
        <v>U1-H8</v>
      </c>
      <c r="B677" t="str">
        <f t="shared" si="66"/>
        <v>GND</v>
      </c>
      <c r="C677" t="str">
        <f t="shared" si="67"/>
        <v>U1-GND</v>
      </c>
      <c r="D677" t="str">
        <f t="shared" si="68"/>
        <v>U1-H8</v>
      </c>
      <c r="E677" t="s">
        <v>435</v>
      </c>
      <c r="F677" t="s">
        <v>1240</v>
      </c>
      <c r="G677" t="s">
        <v>325</v>
      </c>
    </row>
    <row r="678" spans="1:7" x14ac:dyDescent="0.25">
      <c r="A678" t="str">
        <f t="shared" si="65"/>
        <v>U1-H10</v>
      </c>
      <c r="B678" t="str">
        <f t="shared" si="66"/>
        <v>GND</v>
      </c>
      <c r="C678" t="str">
        <f t="shared" si="67"/>
        <v>U1-GND</v>
      </c>
      <c r="D678" t="str">
        <f t="shared" si="68"/>
        <v>U1-H10</v>
      </c>
      <c r="E678" t="s">
        <v>435</v>
      </c>
      <c r="F678" t="s">
        <v>1241</v>
      </c>
      <c r="G678" t="s">
        <v>325</v>
      </c>
    </row>
    <row r="679" spans="1:7" x14ac:dyDescent="0.25">
      <c r="A679" t="str">
        <f t="shared" si="65"/>
        <v>U1-H12</v>
      </c>
      <c r="B679" t="str">
        <f t="shared" si="66"/>
        <v>GND</v>
      </c>
      <c r="C679" t="str">
        <f t="shared" si="67"/>
        <v>U1-GND</v>
      </c>
      <c r="D679" t="str">
        <f t="shared" si="68"/>
        <v>U1-H12</v>
      </c>
      <c r="E679" t="s">
        <v>435</v>
      </c>
      <c r="F679" t="s">
        <v>1242</v>
      </c>
      <c r="G679" t="s">
        <v>325</v>
      </c>
    </row>
    <row r="680" spans="1:7" x14ac:dyDescent="0.25">
      <c r="A680" t="str">
        <f t="shared" si="65"/>
        <v>U1-H14</v>
      </c>
      <c r="B680" t="str">
        <f t="shared" si="66"/>
        <v>GND</v>
      </c>
      <c r="C680" t="str">
        <f t="shared" si="67"/>
        <v>U1-GND</v>
      </c>
      <c r="D680" t="str">
        <f t="shared" si="68"/>
        <v>U1-H14</v>
      </c>
      <c r="E680" t="s">
        <v>435</v>
      </c>
      <c r="F680" t="s">
        <v>1243</v>
      </c>
      <c r="G680" t="s">
        <v>325</v>
      </c>
    </row>
    <row r="681" spans="1:7" x14ac:dyDescent="0.25">
      <c r="A681" t="str">
        <f t="shared" si="65"/>
        <v>U1-H16</v>
      </c>
      <c r="B681" t="str">
        <f t="shared" si="66"/>
        <v>GND</v>
      </c>
      <c r="C681" t="str">
        <f t="shared" si="67"/>
        <v>U1-GND</v>
      </c>
      <c r="D681" t="str">
        <f t="shared" si="68"/>
        <v>U1-H16</v>
      </c>
      <c r="E681" t="s">
        <v>435</v>
      </c>
      <c r="F681" t="s">
        <v>1244</v>
      </c>
      <c r="G681" t="s">
        <v>325</v>
      </c>
    </row>
    <row r="682" spans="1:7" x14ac:dyDescent="0.25">
      <c r="A682" t="str">
        <f t="shared" si="65"/>
        <v>U1-H18</v>
      </c>
      <c r="B682" t="str">
        <f t="shared" si="66"/>
        <v>GND</v>
      </c>
      <c r="C682" t="str">
        <f t="shared" si="67"/>
        <v>U1-GND</v>
      </c>
      <c r="D682" t="str">
        <f t="shared" si="68"/>
        <v>U1-H18</v>
      </c>
      <c r="E682" t="s">
        <v>435</v>
      </c>
      <c r="F682" t="s">
        <v>1245</v>
      </c>
      <c r="G682" t="s">
        <v>325</v>
      </c>
    </row>
    <row r="683" spans="1:7" x14ac:dyDescent="0.25">
      <c r="A683" t="str">
        <f t="shared" si="65"/>
        <v>U1-H20</v>
      </c>
      <c r="B683" t="str">
        <f t="shared" si="66"/>
        <v>GND</v>
      </c>
      <c r="C683" t="str">
        <f t="shared" si="67"/>
        <v>U1-GND</v>
      </c>
      <c r="D683" t="str">
        <f t="shared" si="68"/>
        <v>U1-H20</v>
      </c>
      <c r="E683" t="s">
        <v>435</v>
      </c>
      <c r="F683" t="s">
        <v>1246</v>
      </c>
      <c r="G683" t="s">
        <v>325</v>
      </c>
    </row>
    <row r="684" spans="1:7" x14ac:dyDescent="0.25">
      <c r="A684" t="str">
        <f t="shared" si="65"/>
        <v>U1-H22</v>
      </c>
      <c r="B684" t="str">
        <f t="shared" si="66"/>
        <v>GND</v>
      </c>
      <c r="C684" t="str">
        <f t="shared" si="67"/>
        <v>U1-GND</v>
      </c>
      <c r="D684" t="str">
        <f t="shared" si="68"/>
        <v>U1-H22</v>
      </c>
      <c r="E684" t="s">
        <v>435</v>
      </c>
      <c r="F684" t="s">
        <v>1247</v>
      </c>
      <c r="G684" t="s">
        <v>325</v>
      </c>
    </row>
    <row r="685" spans="1:7" x14ac:dyDescent="0.25">
      <c r="A685" t="str">
        <f t="shared" si="65"/>
        <v>U1-H23</v>
      </c>
      <c r="B685" t="str">
        <f t="shared" si="66"/>
        <v>GND</v>
      </c>
      <c r="C685" t="str">
        <f t="shared" si="67"/>
        <v>U1-GND</v>
      </c>
      <c r="D685" t="str">
        <f t="shared" si="68"/>
        <v>U1-H23</v>
      </c>
      <c r="E685" t="s">
        <v>435</v>
      </c>
      <c r="F685" t="s">
        <v>1248</v>
      </c>
      <c r="G685" t="s">
        <v>325</v>
      </c>
    </row>
    <row r="686" spans="1:7" x14ac:dyDescent="0.25">
      <c r="A686" t="str">
        <f t="shared" si="65"/>
        <v>U1-H26</v>
      </c>
      <c r="B686" t="str">
        <f t="shared" si="66"/>
        <v>GND</v>
      </c>
      <c r="C686" t="str">
        <f t="shared" si="67"/>
        <v>U1-GND</v>
      </c>
      <c r="D686" t="str">
        <f t="shared" si="68"/>
        <v>U1-H26</v>
      </c>
      <c r="E686" t="s">
        <v>435</v>
      </c>
      <c r="F686" t="s">
        <v>1249</v>
      </c>
      <c r="G686" t="s">
        <v>325</v>
      </c>
    </row>
    <row r="687" spans="1:7" x14ac:dyDescent="0.25">
      <c r="A687" t="str">
        <f t="shared" si="65"/>
        <v>U1-H27</v>
      </c>
      <c r="B687" t="str">
        <f t="shared" si="66"/>
        <v>GND</v>
      </c>
      <c r="C687" t="str">
        <f t="shared" si="67"/>
        <v>U1-GND</v>
      </c>
      <c r="D687" t="str">
        <f t="shared" si="68"/>
        <v>U1-H27</v>
      </c>
      <c r="E687" t="s">
        <v>435</v>
      </c>
      <c r="F687" t="s">
        <v>1250</v>
      </c>
      <c r="G687" t="s">
        <v>325</v>
      </c>
    </row>
    <row r="688" spans="1:7" x14ac:dyDescent="0.25">
      <c r="A688" t="str">
        <f t="shared" si="65"/>
        <v>U1-H28</v>
      </c>
      <c r="B688" t="str">
        <f t="shared" si="66"/>
        <v>GND</v>
      </c>
      <c r="C688" t="str">
        <f t="shared" si="67"/>
        <v>U1-GND</v>
      </c>
      <c r="D688" t="str">
        <f t="shared" si="68"/>
        <v>U1-H28</v>
      </c>
      <c r="E688" t="s">
        <v>435</v>
      </c>
      <c r="F688" t="s">
        <v>1251</v>
      </c>
      <c r="G688" t="s">
        <v>325</v>
      </c>
    </row>
    <row r="689" spans="1:7" x14ac:dyDescent="0.25">
      <c r="A689" t="str">
        <f t="shared" si="65"/>
        <v>U1-J1</v>
      </c>
      <c r="B689" t="str">
        <f t="shared" si="66"/>
        <v>GND</v>
      </c>
      <c r="C689" t="str">
        <f t="shared" si="67"/>
        <v>U1-GND</v>
      </c>
      <c r="D689" t="str">
        <f t="shared" si="68"/>
        <v>U1-J1</v>
      </c>
      <c r="E689" t="s">
        <v>435</v>
      </c>
      <c r="F689" t="s">
        <v>168</v>
      </c>
      <c r="G689" t="s">
        <v>325</v>
      </c>
    </row>
    <row r="690" spans="1:7" x14ac:dyDescent="0.25">
      <c r="A690" t="str">
        <f t="shared" si="65"/>
        <v>U1-J6</v>
      </c>
      <c r="B690" t="str">
        <f t="shared" si="66"/>
        <v>GND</v>
      </c>
      <c r="C690" t="str">
        <f t="shared" si="67"/>
        <v>U1-GND</v>
      </c>
      <c r="D690" t="str">
        <f t="shared" si="68"/>
        <v>U1-J6</v>
      </c>
      <c r="E690" t="s">
        <v>435</v>
      </c>
      <c r="F690" t="s">
        <v>1252</v>
      </c>
      <c r="G690" t="s">
        <v>325</v>
      </c>
    </row>
    <row r="691" spans="1:7" x14ac:dyDescent="0.25">
      <c r="A691" t="str">
        <f t="shared" si="65"/>
        <v>U1-J9</v>
      </c>
      <c r="B691" t="str">
        <f t="shared" si="66"/>
        <v>GND</v>
      </c>
      <c r="C691" t="str">
        <f t="shared" si="67"/>
        <v>U1-GND</v>
      </c>
      <c r="D691" t="str">
        <f t="shared" si="68"/>
        <v>U1-J9</v>
      </c>
      <c r="E691" t="s">
        <v>435</v>
      </c>
      <c r="F691" t="s">
        <v>392</v>
      </c>
      <c r="G691" t="s">
        <v>325</v>
      </c>
    </row>
    <row r="692" spans="1:7" x14ac:dyDescent="0.25">
      <c r="A692" t="str">
        <f t="shared" si="65"/>
        <v>U1-J11</v>
      </c>
      <c r="B692" t="str">
        <f t="shared" si="66"/>
        <v>GND</v>
      </c>
      <c r="C692" t="str">
        <f t="shared" si="67"/>
        <v>U1-GND</v>
      </c>
      <c r="D692" t="str">
        <f t="shared" si="68"/>
        <v>U1-J11</v>
      </c>
      <c r="E692" t="s">
        <v>435</v>
      </c>
      <c r="F692" t="s">
        <v>1253</v>
      </c>
      <c r="G692" t="s">
        <v>325</v>
      </c>
    </row>
    <row r="693" spans="1:7" x14ac:dyDescent="0.25">
      <c r="A693" t="str">
        <f t="shared" si="65"/>
        <v>U1-J13</v>
      </c>
      <c r="B693" t="str">
        <f t="shared" si="66"/>
        <v>GND</v>
      </c>
      <c r="C693" t="str">
        <f t="shared" si="67"/>
        <v>U1-GND</v>
      </c>
      <c r="D693" t="str">
        <f t="shared" si="68"/>
        <v>U1-J13</v>
      </c>
      <c r="E693" t="s">
        <v>435</v>
      </c>
      <c r="F693" t="s">
        <v>1254</v>
      </c>
      <c r="G693" t="s">
        <v>325</v>
      </c>
    </row>
    <row r="694" spans="1:7" x14ac:dyDescent="0.25">
      <c r="A694" t="str">
        <f t="shared" si="65"/>
        <v>U1-J15</v>
      </c>
      <c r="B694" t="str">
        <f t="shared" si="66"/>
        <v>GND</v>
      </c>
      <c r="C694" t="str">
        <f t="shared" si="67"/>
        <v>U1-GND</v>
      </c>
      <c r="D694" t="str">
        <f t="shared" si="68"/>
        <v>U1-J15</v>
      </c>
      <c r="E694" t="s">
        <v>435</v>
      </c>
      <c r="F694" t="s">
        <v>1255</v>
      </c>
      <c r="G694" t="s">
        <v>325</v>
      </c>
    </row>
    <row r="695" spans="1:7" x14ac:dyDescent="0.25">
      <c r="A695" t="str">
        <f t="shared" si="65"/>
        <v>U1-J17</v>
      </c>
      <c r="B695" t="str">
        <f t="shared" si="66"/>
        <v>GND</v>
      </c>
      <c r="C695" t="str">
        <f t="shared" si="67"/>
        <v>U1-GND</v>
      </c>
      <c r="D695" t="str">
        <f t="shared" si="68"/>
        <v>U1-J17</v>
      </c>
      <c r="E695" t="s">
        <v>435</v>
      </c>
      <c r="F695" t="s">
        <v>1256</v>
      </c>
      <c r="G695" t="s">
        <v>325</v>
      </c>
    </row>
    <row r="696" spans="1:7" x14ac:dyDescent="0.25">
      <c r="A696" t="str">
        <f t="shared" si="65"/>
        <v>U1-J19</v>
      </c>
      <c r="B696" t="str">
        <f t="shared" si="66"/>
        <v>GND</v>
      </c>
      <c r="C696" t="str">
        <f t="shared" si="67"/>
        <v>U1-GND</v>
      </c>
      <c r="D696" t="str">
        <f t="shared" si="68"/>
        <v>U1-J19</v>
      </c>
      <c r="E696" t="s">
        <v>435</v>
      </c>
      <c r="F696" t="s">
        <v>1257</v>
      </c>
      <c r="G696" t="s">
        <v>325</v>
      </c>
    </row>
    <row r="697" spans="1:7" x14ac:dyDescent="0.25">
      <c r="A697" t="str">
        <f t="shared" si="65"/>
        <v>U1-J23</v>
      </c>
      <c r="B697" t="str">
        <f t="shared" si="66"/>
        <v>GND</v>
      </c>
      <c r="C697" t="str">
        <f t="shared" si="67"/>
        <v>U1-GND</v>
      </c>
      <c r="D697" t="str">
        <f t="shared" si="68"/>
        <v>U1-J23</v>
      </c>
      <c r="E697" t="s">
        <v>435</v>
      </c>
      <c r="F697" t="s">
        <v>1258</v>
      </c>
      <c r="G697" t="s">
        <v>325</v>
      </c>
    </row>
    <row r="698" spans="1:7" x14ac:dyDescent="0.25">
      <c r="A698" t="str">
        <f t="shared" si="65"/>
        <v>U1-J24</v>
      </c>
      <c r="B698" t="str">
        <f t="shared" si="66"/>
        <v>GND</v>
      </c>
      <c r="C698" t="str">
        <f t="shared" si="67"/>
        <v>U1-GND</v>
      </c>
      <c r="D698" t="str">
        <f t="shared" si="68"/>
        <v>U1-J24</v>
      </c>
      <c r="E698" t="s">
        <v>435</v>
      </c>
      <c r="F698" t="s">
        <v>1259</v>
      </c>
      <c r="G698" t="s">
        <v>325</v>
      </c>
    </row>
    <row r="699" spans="1:7" x14ac:dyDescent="0.25">
      <c r="A699" t="str">
        <f t="shared" si="65"/>
        <v>U1-J25</v>
      </c>
      <c r="B699" t="str">
        <f t="shared" si="66"/>
        <v>GND</v>
      </c>
      <c r="C699" t="str">
        <f t="shared" si="67"/>
        <v>U1-GND</v>
      </c>
      <c r="D699" t="str">
        <f t="shared" si="68"/>
        <v>U1-J25</v>
      </c>
      <c r="E699" t="s">
        <v>435</v>
      </c>
      <c r="F699" t="s">
        <v>1260</v>
      </c>
      <c r="G699" t="s">
        <v>325</v>
      </c>
    </row>
    <row r="700" spans="1:7" x14ac:dyDescent="0.25">
      <c r="A700" t="str">
        <f t="shared" si="65"/>
        <v>U1-J26</v>
      </c>
      <c r="B700" t="str">
        <f t="shared" si="66"/>
        <v>GND</v>
      </c>
      <c r="C700" t="str">
        <f t="shared" si="67"/>
        <v>U1-GND</v>
      </c>
      <c r="D700" t="str">
        <f t="shared" si="68"/>
        <v>U1-J26</v>
      </c>
      <c r="E700" t="s">
        <v>435</v>
      </c>
      <c r="F700" t="s">
        <v>1261</v>
      </c>
      <c r="G700" t="s">
        <v>325</v>
      </c>
    </row>
    <row r="701" spans="1:7" x14ac:dyDescent="0.25">
      <c r="A701" t="str">
        <f t="shared" si="65"/>
        <v>U1-J28</v>
      </c>
      <c r="B701" t="str">
        <f t="shared" si="66"/>
        <v>GND</v>
      </c>
      <c r="C701" t="str">
        <f t="shared" si="67"/>
        <v>U1-GND</v>
      </c>
      <c r="D701" t="str">
        <f t="shared" si="68"/>
        <v>U1-J28</v>
      </c>
      <c r="E701" t="s">
        <v>435</v>
      </c>
      <c r="F701" t="s">
        <v>1262</v>
      </c>
      <c r="G701" t="s">
        <v>325</v>
      </c>
    </row>
    <row r="702" spans="1:7" x14ac:dyDescent="0.25">
      <c r="A702" t="str">
        <f t="shared" si="65"/>
        <v>U1-J29</v>
      </c>
      <c r="B702" t="str">
        <f t="shared" si="66"/>
        <v>GND</v>
      </c>
      <c r="C702" t="str">
        <f t="shared" si="67"/>
        <v>U1-GND</v>
      </c>
      <c r="D702" t="str">
        <f t="shared" si="68"/>
        <v>U1-J29</v>
      </c>
      <c r="E702" t="s">
        <v>435</v>
      </c>
      <c r="F702" t="s">
        <v>1263</v>
      </c>
      <c r="G702" t="s">
        <v>325</v>
      </c>
    </row>
    <row r="703" spans="1:7" x14ac:dyDescent="0.25">
      <c r="A703" t="str">
        <f t="shared" si="65"/>
        <v>U1-J30</v>
      </c>
      <c r="B703" t="str">
        <f t="shared" si="66"/>
        <v>GND</v>
      </c>
      <c r="C703" t="str">
        <f t="shared" si="67"/>
        <v>U1-GND</v>
      </c>
      <c r="D703" t="str">
        <f t="shared" si="68"/>
        <v>U1-J30</v>
      </c>
      <c r="E703" t="s">
        <v>435</v>
      </c>
      <c r="F703" t="s">
        <v>1264</v>
      </c>
      <c r="G703" t="s">
        <v>325</v>
      </c>
    </row>
    <row r="704" spans="1:7" x14ac:dyDescent="0.25">
      <c r="A704" t="str">
        <f t="shared" si="65"/>
        <v>U1-K3</v>
      </c>
      <c r="B704" t="str">
        <f t="shared" si="66"/>
        <v>GND</v>
      </c>
      <c r="C704" t="str">
        <f t="shared" si="67"/>
        <v>U1-GND</v>
      </c>
      <c r="D704" t="str">
        <f t="shared" si="68"/>
        <v>U1-K3</v>
      </c>
      <c r="E704" t="s">
        <v>435</v>
      </c>
      <c r="F704" t="s">
        <v>1265</v>
      </c>
      <c r="G704" t="s">
        <v>325</v>
      </c>
    </row>
    <row r="705" spans="1:7" x14ac:dyDescent="0.25">
      <c r="A705" t="str">
        <f t="shared" si="65"/>
        <v>U1-K8</v>
      </c>
      <c r="B705" t="str">
        <f t="shared" si="66"/>
        <v>GND</v>
      </c>
      <c r="C705" t="str">
        <f t="shared" si="67"/>
        <v>U1-GND</v>
      </c>
      <c r="D705" t="str">
        <f t="shared" si="68"/>
        <v>U1-K8</v>
      </c>
      <c r="E705" t="s">
        <v>435</v>
      </c>
      <c r="F705" t="s">
        <v>1266</v>
      </c>
      <c r="G705" t="s">
        <v>325</v>
      </c>
    </row>
    <row r="706" spans="1:7" x14ac:dyDescent="0.25">
      <c r="A706" t="str">
        <f t="shared" si="65"/>
        <v>U1-K10</v>
      </c>
      <c r="B706" t="str">
        <f t="shared" si="66"/>
        <v>GND</v>
      </c>
      <c r="C706" t="str">
        <f t="shared" si="67"/>
        <v>U1-GND</v>
      </c>
      <c r="D706" t="str">
        <f t="shared" si="68"/>
        <v>U1-K10</v>
      </c>
      <c r="E706" t="s">
        <v>435</v>
      </c>
      <c r="F706" t="s">
        <v>1267</v>
      </c>
      <c r="G706" t="s">
        <v>325</v>
      </c>
    </row>
    <row r="707" spans="1:7" x14ac:dyDescent="0.25">
      <c r="A707" t="str">
        <f t="shared" si="65"/>
        <v>U1-K12</v>
      </c>
      <c r="B707" t="str">
        <f t="shared" si="66"/>
        <v>GND</v>
      </c>
      <c r="C707" t="str">
        <f t="shared" si="67"/>
        <v>U1-GND</v>
      </c>
      <c r="D707" t="str">
        <f t="shared" si="68"/>
        <v>U1-K12</v>
      </c>
      <c r="E707" t="s">
        <v>435</v>
      </c>
      <c r="F707" t="s">
        <v>1268</v>
      </c>
      <c r="G707" t="s">
        <v>325</v>
      </c>
    </row>
    <row r="708" spans="1:7" x14ac:dyDescent="0.25">
      <c r="A708" t="str">
        <f t="shared" si="65"/>
        <v>U1-K14</v>
      </c>
      <c r="B708" t="str">
        <f t="shared" si="66"/>
        <v>GND</v>
      </c>
      <c r="C708" t="str">
        <f t="shared" si="67"/>
        <v>U1-GND</v>
      </c>
      <c r="D708" t="str">
        <f t="shared" si="68"/>
        <v>U1-K14</v>
      </c>
      <c r="E708" t="s">
        <v>435</v>
      </c>
      <c r="F708" t="s">
        <v>1269</v>
      </c>
      <c r="G708" t="s">
        <v>325</v>
      </c>
    </row>
    <row r="709" spans="1:7" x14ac:dyDescent="0.25">
      <c r="A709" t="str">
        <f t="shared" si="65"/>
        <v>U1-K16</v>
      </c>
      <c r="B709" t="str">
        <f t="shared" si="66"/>
        <v>GND</v>
      </c>
      <c r="C709" t="str">
        <f t="shared" si="67"/>
        <v>U1-GND</v>
      </c>
      <c r="D709" t="str">
        <f t="shared" si="68"/>
        <v>U1-K16</v>
      </c>
      <c r="E709" t="s">
        <v>435</v>
      </c>
      <c r="F709" t="s">
        <v>1270</v>
      </c>
      <c r="G709" t="s">
        <v>325</v>
      </c>
    </row>
    <row r="710" spans="1:7" x14ac:dyDescent="0.25">
      <c r="A710" t="str">
        <f t="shared" ref="A710:A773" si="69">$E710&amp;"-"&amp;$F710</f>
        <v>U1-K18</v>
      </c>
      <c r="B710" t="str">
        <f t="shared" ref="B710:B773" si="70">IF(OR(E710=$A$2,E710=$B$2,E710=$C$2,E710=$D$2),"--",G710)</f>
        <v>GND</v>
      </c>
      <c r="C710" t="str">
        <f t="shared" ref="C710:C773" si="71">$E710&amp;"-"&amp;$G710</f>
        <v>U1-GND</v>
      </c>
      <c r="D710" t="str">
        <f t="shared" ref="D710:D773" si="72">A710</f>
        <v>U1-K18</v>
      </c>
      <c r="E710" t="s">
        <v>435</v>
      </c>
      <c r="F710" t="s">
        <v>1271</v>
      </c>
      <c r="G710" t="s">
        <v>325</v>
      </c>
    </row>
    <row r="711" spans="1:7" x14ac:dyDescent="0.25">
      <c r="A711" t="str">
        <f t="shared" si="69"/>
        <v>U1-K20</v>
      </c>
      <c r="B711" t="str">
        <f t="shared" si="70"/>
        <v>GND</v>
      </c>
      <c r="C711" t="str">
        <f t="shared" si="71"/>
        <v>U1-GND</v>
      </c>
      <c r="D711" t="str">
        <f t="shared" si="72"/>
        <v>U1-K20</v>
      </c>
      <c r="E711" t="s">
        <v>435</v>
      </c>
      <c r="F711" t="s">
        <v>1272</v>
      </c>
      <c r="G711" t="s">
        <v>325</v>
      </c>
    </row>
    <row r="712" spans="1:7" x14ac:dyDescent="0.25">
      <c r="A712" t="str">
        <f t="shared" si="69"/>
        <v>U1-K21</v>
      </c>
      <c r="B712" t="str">
        <f t="shared" si="70"/>
        <v>GND</v>
      </c>
      <c r="C712" t="str">
        <f t="shared" si="71"/>
        <v>U1-GND</v>
      </c>
      <c r="D712" t="str">
        <f t="shared" si="72"/>
        <v>U1-K21</v>
      </c>
      <c r="E712" t="s">
        <v>435</v>
      </c>
      <c r="F712" t="s">
        <v>1273</v>
      </c>
      <c r="G712" t="s">
        <v>325</v>
      </c>
    </row>
    <row r="713" spans="1:7" x14ac:dyDescent="0.25">
      <c r="A713" t="str">
        <f t="shared" si="69"/>
        <v>U1-K22</v>
      </c>
      <c r="B713" t="str">
        <f t="shared" si="70"/>
        <v>GND</v>
      </c>
      <c r="C713" t="str">
        <f t="shared" si="71"/>
        <v>U1-GND</v>
      </c>
      <c r="D713" t="str">
        <f t="shared" si="72"/>
        <v>U1-K22</v>
      </c>
      <c r="E713" t="s">
        <v>435</v>
      </c>
      <c r="F713" t="s">
        <v>1274</v>
      </c>
      <c r="G713" t="s">
        <v>325</v>
      </c>
    </row>
    <row r="714" spans="1:7" x14ac:dyDescent="0.25">
      <c r="A714" t="str">
        <f t="shared" si="69"/>
        <v>U1-K23</v>
      </c>
      <c r="B714" t="str">
        <f t="shared" si="70"/>
        <v>GND</v>
      </c>
      <c r="C714" t="str">
        <f t="shared" si="71"/>
        <v>U1-GND</v>
      </c>
      <c r="D714" t="str">
        <f t="shared" si="72"/>
        <v>U1-K23</v>
      </c>
      <c r="E714" t="s">
        <v>435</v>
      </c>
      <c r="F714" t="s">
        <v>1275</v>
      </c>
      <c r="G714" t="s">
        <v>325</v>
      </c>
    </row>
    <row r="715" spans="1:7" x14ac:dyDescent="0.25">
      <c r="A715" t="str">
        <f t="shared" si="69"/>
        <v>U1-K26</v>
      </c>
      <c r="B715" t="str">
        <f t="shared" si="70"/>
        <v>GND</v>
      </c>
      <c r="C715" t="str">
        <f t="shared" si="71"/>
        <v>U1-GND</v>
      </c>
      <c r="D715" t="str">
        <f t="shared" si="72"/>
        <v>U1-K26</v>
      </c>
      <c r="E715" t="s">
        <v>435</v>
      </c>
      <c r="F715" t="s">
        <v>1276</v>
      </c>
      <c r="G715" t="s">
        <v>325</v>
      </c>
    </row>
    <row r="716" spans="1:7" x14ac:dyDescent="0.25">
      <c r="A716" t="str">
        <f t="shared" si="69"/>
        <v>U1-K28</v>
      </c>
      <c r="B716" t="str">
        <f t="shared" si="70"/>
        <v>GND</v>
      </c>
      <c r="C716" t="str">
        <f t="shared" si="71"/>
        <v>U1-GND</v>
      </c>
      <c r="D716" t="str">
        <f t="shared" si="72"/>
        <v>U1-K28</v>
      </c>
      <c r="E716" t="s">
        <v>435</v>
      </c>
      <c r="F716" t="s">
        <v>1277</v>
      </c>
      <c r="G716" t="s">
        <v>325</v>
      </c>
    </row>
    <row r="717" spans="1:7" x14ac:dyDescent="0.25">
      <c r="A717" t="str">
        <f t="shared" si="69"/>
        <v>U1-L5</v>
      </c>
      <c r="B717" t="str">
        <f t="shared" si="70"/>
        <v>GND</v>
      </c>
      <c r="C717" t="str">
        <f t="shared" si="71"/>
        <v>U1-GND</v>
      </c>
      <c r="D717" t="str">
        <f t="shared" si="72"/>
        <v>U1-L5</v>
      </c>
      <c r="E717" t="s">
        <v>435</v>
      </c>
      <c r="F717" t="s">
        <v>1278</v>
      </c>
      <c r="G717" t="s">
        <v>325</v>
      </c>
    </row>
    <row r="718" spans="1:7" x14ac:dyDescent="0.25">
      <c r="A718" t="str">
        <f t="shared" si="69"/>
        <v>U1-L9</v>
      </c>
      <c r="B718" t="str">
        <f t="shared" si="70"/>
        <v>GND</v>
      </c>
      <c r="C718" t="str">
        <f t="shared" si="71"/>
        <v>U1-GND</v>
      </c>
      <c r="D718" t="str">
        <f t="shared" si="72"/>
        <v>U1-L9</v>
      </c>
      <c r="E718" t="s">
        <v>435</v>
      </c>
      <c r="F718" t="s">
        <v>1279</v>
      </c>
      <c r="G718" t="s">
        <v>325</v>
      </c>
    </row>
    <row r="719" spans="1:7" x14ac:dyDescent="0.25">
      <c r="A719" t="str">
        <f t="shared" si="69"/>
        <v>U1-L11</v>
      </c>
      <c r="B719" t="str">
        <f t="shared" si="70"/>
        <v>GND</v>
      </c>
      <c r="C719" t="str">
        <f t="shared" si="71"/>
        <v>U1-GND</v>
      </c>
      <c r="D719" t="str">
        <f t="shared" si="72"/>
        <v>U1-L11</v>
      </c>
      <c r="E719" t="s">
        <v>435</v>
      </c>
      <c r="F719" t="s">
        <v>1280</v>
      </c>
      <c r="G719" t="s">
        <v>325</v>
      </c>
    </row>
    <row r="720" spans="1:7" x14ac:dyDescent="0.25">
      <c r="A720" t="str">
        <f t="shared" si="69"/>
        <v>U1-L13</v>
      </c>
      <c r="B720" t="str">
        <f t="shared" si="70"/>
        <v>GND</v>
      </c>
      <c r="C720" t="str">
        <f t="shared" si="71"/>
        <v>U1-GND</v>
      </c>
      <c r="D720" t="str">
        <f t="shared" si="72"/>
        <v>U1-L13</v>
      </c>
      <c r="E720" t="s">
        <v>435</v>
      </c>
      <c r="F720" t="s">
        <v>1281</v>
      </c>
      <c r="G720" t="s">
        <v>325</v>
      </c>
    </row>
    <row r="721" spans="1:7" x14ac:dyDescent="0.25">
      <c r="A721" t="str">
        <f t="shared" si="69"/>
        <v>U1-L15</v>
      </c>
      <c r="B721" t="str">
        <f t="shared" si="70"/>
        <v>GND</v>
      </c>
      <c r="C721" t="str">
        <f t="shared" si="71"/>
        <v>U1-GND</v>
      </c>
      <c r="D721" t="str">
        <f t="shared" si="72"/>
        <v>U1-L15</v>
      </c>
      <c r="E721" t="s">
        <v>435</v>
      </c>
      <c r="F721" t="s">
        <v>1282</v>
      </c>
      <c r="G721" t="s">
        <v>325</v>
      </c>
    </row>
    <row r="722" spans="1:7" x14ac:dyDescent="0.25">
      <c r="A722" t="str">
        <f t="shared" si="69"/>
        <v>U1-L17</v>
      </c>
      <c r="B722" t="str">
        <f t="shared" si="70"/>
        <v>GND</v>
      </c>
      <c r="C722" t="str">
        <f t="shared" si="71"/>
        <v>U1-GND</v>
      </c>
      <c r="D722" t="str">
        <f t="shared" si="72"/>
        <v>U1-L17</v>
      </c>
      <c r="E722" t="s">
        <v>435</v>
      </c>
      <c r="F722" t="s">
        <v>1283</v>
      </c>
      <c r="G722" t="s">
        <v>325</v>
      </c>
    </row>
    <row r="723" spans="1:7" x14ac:dyDescent="0.25">
      <c r="A723" t="str">
        <f t="shared" si="69"/>
        <v>U1-L19</v>
      </c>
      <c r="B723" t="str">
        <f t="shared" si="70"/>
        <v>GND</v>
      </c>
      <c r="C723" t="str">
        <f t="shared" si="71"/>
        <v>U1-GND</v>
      </c>
      <c r="D723" t="str">
        <f t="shared" si="72"/>
        <v>U1-L19</v>
      </c>
      <c r="E723" t="s">
        <v>435</v>
      </c>
      <c r="F723" t="s">
        <v>1284</v>
      </c>
      <c r="G723" t="s">
        <v>325</v>
      </c>
    </row>
    <row r="724" spans="1:7" x14ac:dyDescent="0.25">
      <c r="A724" t="str">
        <f t="shared" si="69"/>
        <v>U1-L21</v>
      </c>
      <c r="B724" t="str">
        <f t="shared" si="70"/>
        <v>GND</v>
      </c>
      <c r="C724" t="str">
        <f t="shared" si="71"/>
        <v>U1-GND</v>
      </c>
      <c r="D724" t="str">
        <f t="shared" si="72"/>
        <v>U1-L21</v>
      </c>
      <c r="E724" t="s">
        <v>435</v>
      </c>
      <c r="F724" t="s">
        <v>1285</v>
      </c>
      <c r="G724" t="s">
        <v>325</v>
      </c>
    </row>
    <row r="725" spans="1:7" x14ac:dyDescent="0.25">
      <c r="A725" t="str">
        <f t="shared" si="69"/>
        <v>U1-L23</v>
      </c>
      <c r="B725" t="str">
        <f t="shared" si="70"/>
        <v>GND</v>
      </c>
      <c r="C725" t="str">
        <f t="shared" si="71"/>
        <v>U1-GND</v>
      </c>
      <c r="D725" t="str">
        <f t="shared" si="72"/>
        <v>U1-L23</v>
      </c>
      <c r="E725" t="s">
        <v>435</v>
      </c>
      <c r="F725" t="s">
        <v>1286</v>
      </c>
      <c r="G725" t="s">
        <v>325</v>
      </c>
    </row>
    <row r="726" spans="1:7" x14ac:dyDescent="0.25">
      <c r="A726" t="str">
        <f t="shared" si="69"/>
        <v>U1-L24</v>
      </c>
      <c r="B726" t="str">
        <f t="shared" si="70"/>
        <v>GND</v>
      </c>
      <c r="C726" t="str">
        <f t="shared" si="71"/>
        <v>U1-GND</v>
      </c>
      <c r="D726" t="str">
        <f t="shared" si="72"/>
        <v>U1-L24</v>
      </c>
      <c r="E726" t="s">
        <v>435</v>
      </c>
      <c r="F726" t="s">
        <v>1287</v>
      </c>
      <c r="G726" t="s">
        <v>325</v>
      </c>
    </row>
    <row r="727" spans="1:7" x14ac:dyDescent="0.25">
      <c r="A727" t="str">
        <f t="shared" si="69"/>
        <v>U1-L25</v>
      </c>
      <c r="B727" t="str">
        <f t="shared" si="70"/>
        <v>GND</v>
      </c>
      <c r="C727" t="str">
        <f t="shared" si="71"/>
        <v>U1-GND</v>
      </c>
      <c r="D727" t="str">
        <f t="shared" si="72"/>
        <v>U1-L25</v>
      </c>
      <c r="E727" t="s">
        <v>435</v>
      </c>
      <c r="F727" t="s">
        <v>1288</v>
      </c>
      <c r="G727" t="s">
        <v>325</v>
      </c>
    </row>
    <row r="728" spans="1:7" x14ac:dyDescent="0.25">
      <c r="A728" t="str">
        <f t="shared" si="69"/>
        <v>U1-L26</v>
      </c>
      <c r="B728" t="str">
        <f t="shared" si="70"/>
        <v>GND</v>
      </c>
      <c r="C728" t="str">
        <f t="shared" si="71"/>
        <v>U1-GND</v>
      </c>
      <c r="D728" t="str">
        <f t="shared" si="72"/>
        <v>U1-L26</v>
      </c>
      <c r="E728" t="s">
        <v>435</v>
      </c>
      <c r="F728" t="s">
        <v>1289</v>
      </c>
      <c r="G728" t="s">
        <v>325</v>
      </c>
    </row>
    <row r="729" spans="1:7" x14ac:dyDescent="0.25">
      <c r="A729" t="str">
        <f t="shared" si="69"/>
        <v>U1-L27</v>
      </c>
      <c r="B729" t="str">
        <f t="shared" si="70"/>
        <v>GND</v>
      </c>
      <c r="C729" t="str">
        <f t="shared" si="71"/>
        <v>U1-GND</v>
      </c>
      <c r="D729" t="str">
        <f t="shared" si="72"/>
        <v>U1-L27</v>
      </c>
      <c r="E729" t="s">
        <v>435</v>
      </c>
      <c r="F729" t="s">
        <v>1290</v>
      </c>
      <c r="G729" t="s">
        <v>325</v>
      </c>
    </row>
    <row r="730" spans="1:7" x14ac:dyDescent="0.25">
      <c r="A730" t="str">
        <f t="shared" si="69"/>
        <v>U1-L28</v>
      </c>
      <c r="B730" t="str">
        <f t="shared" si="70"/>
        <v>GND</v>
      </c>
      <c r="C730" t="str">
        <f t="shared" si="71"/>
        <v>U1-GND</v>
      </c>
      <c r="D730" t="str">
        <f t="shared" si="72"/>
        <v>U1-L28</v>
      </c>
      <c r="E730" t="s">
        <v>435</v>
      </c>
      <c r="F730" t="s">
        <v>1291</v>
      </c>
      <c r="G730" t="s">
        <v>325</v>
      </c>
    </row>
    <row r="731" spans="1:7" x14ac:dyDescent="0.25">
      <c r="A731" t="str">
        <f t="shared" si="69"/>
        <v>U1-L29</v>
      </c>
      <c r="B731" t="str">
        <f t="shared" si="70"/>
        <v>GND</v>
      </c>
      <c r="C731" t="str">
        <f t="shared" si="71"/>
        <v>U1-GND</v>
      </c>
      <c r="D731" t="str">
        <f t="shared" si="72"/>
        <v>U1-L29</v>
      </c>
      <c r="E731" t="s">
        <v>435</v>
      </c>
      <c r="F731" t="s">
        <v>1292</v>
      </c>
      <c r="G731" t="s">
        <v>325</v>
      </c>
    </row>
    <row r="732" spans="1:7" x14ac:dyDescent="0.25">
      <c r="A732" t="str">
        <f t="shared" si="69"/>
        <v>U1-L30</v>
      </c>
      <c r="B732" t="str">
        <f t="shared" si="70"/>
        <v>GND</v>
      </c>
      <c r="C732" t="str">
        <f t="shared" si="71"/>
        <v>U1-GND</v>
      </c>
      <c r="D732" t="str">
        <f t="shared" si="72"/>
        <v>U1-L30</v>
      </c>
      <c r="E732" t="s">
        <v>435</v>
      </c>
      <c r="F732" t="s">
        <v>1293</v>
      </c>
      <c r="G732" t="s">
        <v>325</v>
      </c>
    </row>
    <row r="733" spans="1:7" x14ac:dyDescent="0.25">
      <c r="A733" t="str">
        <f t="shared" si="69"/>
        <v>U1-M2</v>
      </c>
      <c r="B733" t="str">
        <f t="shared" si="70"/>
        <v>GND</v>
      </c>
      <c r="C733" t="str">
        <f t="shared" si="71"/>
        <v>U1-GND</v>
      </c>
      <c r="D733" t="str">
        <f t="shared" si="72"/>
        <v>U1-M2</v>
      </c>
      <c r="E733" t="s">
        <v>435</v>
      </c>
      <c r="F733" t="s">
        <v>1294</v>
      </c>
      <c r="G733" t="s">
        <v>325</v>
      </c>
    </row>
    <row r="734" spans="1:7" x14ac:dyDescent="0.25">
      <c r="A734" t="str">
        <f t="shared" si="69"/>
        <v>U1-M7</v>
      </c>
      <c r="B734" t="str">
        <f t="shared" si="70"/>
        <v>GND</v>
      </c>
      <c r="C734" t="str">
        <f t="shared" si="71"/>
        <v>U1-GND</v>
      </c>
      <c r="D734" t="str">
        <f t="shared" si="72"/>
        <v>U1-M7</v>
      </c>
      <c r="E734" t="s">
        <v>435</v>
      </c>
      <c r="F734" t="s">
        <v>1295</v>
      </c>
      <c r="G734" t="s">
        <v>325</v>
      </c>
    </row>
    <row r="735" spans="1:7" x14ac:dyDescent="0.25">
      <c r="A735" t="str">
        <f t="shared" si="69"/>
        <v>U1-M8</v>
      </c>
      <c r="B735" t="str">
        <f t="shared" si="70"/>
        <v>GND</v>
      </c>
      <c r="C735" t="str">
        <f t="shared" si="71"/>
        <v>U1-GND</v>
      </c>
      <c r="D735" t="str">
        <f t="shared" si="72"/>
        <v>U1-M8</v>
      </c>
      <c r="E735" t="s">
        <v>435</v>
      </c>
      <c r="F735" t="s">
        <v>1296</v>
      </c>
      <c r="G735" t="s">
        <v>325</v>
      </c>
    </row>
    <row r="736" spans="1:7" x14ac:dyDescent="0.25">
      <c r="A736" t="str">
        <f t="shared" si="69"/>
        <v>U1-M10</v>
      </c>
      <c r="B736" t="str">
        <f t="shared" si="70"/>
        <v>GND</v>
      </c>
      <c r="C736" t="str">
        <f t="shared" si="71"/>
        <v>U1-GND</v>
      </c>
      <c r="D736" t="str">
        <f t="shared" si="72"/>
        <v>U1-M10</v>
      </c>
      <c r="E736" t="s">
        <v>435</v>
      </c>
      <c r="F736" t="s">
        <v>1297</v>
      </c>
      <c r="G736" t="s">
        <v>325</v>
      </c>
    </row>
    <row r="737" spans="1:7" x14ac:dyDescent="0.25">
      <c r="A737" t="str">
        <f t="shared" si="69"/>
        <v>U1-M12</v>
      </c>
      <c r="B737" t="str">
        <f t="shared" si="70"/>
        <v>GND</v>
      </c>
      <c r="C737" t="str">
        <f t="shared" si="71"/>
        <v>U1-GND</v>
      </c>
      <c r="D737" t="str">
        <f t="shared" si="72"/>
        <v>U1-M12</v>
      </c>
      <c r="E737" t="s">
        <v>435</v>
      </c>
      <c r="F737" t="s">
        <v>1298</v>
      </c>
      <c r="G737" t="s">
        <v>325</v>
      </c>
    </row>
    <row r="738" spans="1:7" x14ac:dyDescent="0.25">
      <c r="A738" t="str">
        <f t="shared" si="69"/>
        <v>U1-M14</v>
      </c>
      <c r="B738" t="str">
        <f t="shared" si="70"/>
        <v>GND</v>
      </c>
      <c r="C738" t="str">
        <f t="shared" si="71"/>
        <v>U1-GND</v>
      </c>
      <c r="D738" t="str">
        <f t="shared" si="72"/>
        <v>U1-M14</v>
      </c>
      <c r="E738" t="s">
        <v>435</v>
      </c>
      <c r="F738" t="s">
        <v>1299</v>
      </c>
      <c r="G738" t="s">
        <v>325</v>
      </c>
    </row>
    <row r="739" spans="1:7" x14ac:dyDescent="0.25">
      <c r="A739" t="str">
        <f t="shared" si="69"/>
        <v>U1-M16</v>
      </c>
      <c r="B739" t="str">
        <f t="shared" si="70"/>
        <v>GND</v>
      </c>
      <c r="C739" t="str">
        <f t="shared" si="71"/>
        <v>U1-GND</v>
      </c>
      <c r="D739" t="str">
        <f t="shared" si="72"/>
        <v>U1-M16</v>
      </c>
      <c r="E739" t="s">
        <v>435</v>
      </c>
      <c r="F739" t="s">
        <v>1300</v>
      </c>
      <c r="G739" t="s">
        <v>325</v>
      </c>
    </row>
    <row r="740" spans="1:7" x14ac:dyDescent="0.25">
      <c r="A740" t="str">
        <f t="shared" si="69"/>
        <v>U1-M18</v>
      </c>
      <c r="B740" t="str">
        <f t="shared" si="70"/>
        <v>GND</v>
      </c>
      <c r="C740" t="str">
        <f t="shared" si="71"/>
        <v>U1-GND</v>
      </c>
      <c r="D740" t="str">
        <f t="shared" si="72"/>
        <v>U1-M18</v>
      </c>
      <c r="E740" t="s">
        <v>435</v>
      </c>
      <c r="F740" t="s">
        <v>1301</v>
      </c>
      <c r="G740" t="s">
        <v>325</v>
      </c>
    </row>
    <row r="741" spans="1:7" x14ac:dyDescent="0.25">
      <c r="A741" t="str">
        <f t="shared" si="69"/>
        <v>U1-M19</v>
      </c>
      <c r="B741" t="str">
        <f t="shared" si="70"/>
        <v>GND</v>
      </c>
      <c r="C741" t="str">
        <f t="shared" si="71"/>
        <v>U1-GND</v>
      </c>
      <c r="D741" t="str">
        <f t="shared" si="72"/>
        <v>U1-M19</v>
      </c>
      <c r="E741" t="s">
        <v>435</v>
      </c>
      <c r="F741" t="s">
        <v>1302</v>
      </c>
      <c r="G741" t="s">
        <v>325</v>
      </c>
    </row>
    <row r="742" spans="1:7" x14ac:dyDescent="0.25">
      <c r="A742" t="str">
        <f t="shared" si="69"/>
        <v>U1-M21</v>
      </c>
      <c r="B742" t="str">
        <f t="shared" si="70"/>
        <v>GND</v>
      </c>
      <c r="C742" t="str">
        <f t="shared" si="71"/>
        <v>U1-GND</v>
      </c>
      <c r="D742" t="str">
        <f t="shared" si="72"/>
        <v>U1-M21</v>
      </c>
      <c r="E742" t="s">
        <v>435</v>
      </c>
      <c r="F742" t="s">
        <v>1303</v>
      </c>
      <c r="G742" t="s">
        <v>325</v>
      </c>
    </row>
    <row r="743" spans="1:7" x14ac:dyDescent="0.25">
      <c r="A743" t="str">
        <f t="shared" si="69"/>
        <v>U1-M23</v>
      </c>
      <c r="B743" t="str">
        <f t="shared" si="70"/>
        <v>GND</v>
      </c>
      <c r="C743" t="str">
        <f t="shared" si="71"/>
        <v>U1-GND</v>
      </c>
      <c r="D743" t="str">
        <f t="shared" si="72"/>
        <v>U1-M23</v>
      </c>
      <c r="E743" t="s">
        <v>435</v>
      </c>
      <c r="F743" t="s">
        <v>1304</v>
      </c>
      <c r="G743" t="s">
        <v>325</v>
      </c>
    </row>
    <row r="744" spans="1:7" x14ac:dyDescent="0.25">
      <c r="A744" t="str">
        <f t="shared" si="69"/>
        <v>U1-M26</v>
      </c>
      <c r="B744" t="str">
        <f t="shared" si="70"/>
        <v>GND</v>
      </c>
      <c r="C744" t="str">
        <f t="shared" si="71"/>
        <v>U1-GND</v>
      </c>
      <c r="D744" t="str">
        <f t="shared" si="72"/>
        <v>U1-M26</v>
      </c>
      <c r="E744" t="s">
        <v>435</v>
      </c>
      <c r="F744" t="s">
        <v>1305</v>
      </c>
      <c r="G744" t="s">
        <v>325</v>
      </c>
    </row>
    <row r="745" spans="1:7" x14ac:dyDescent="0.25">
      <c r="A745" t="str">
        <f t="shared" si="69"/>
        <v>U1-M27</v>
      </c>
      <c r="B745" t="str">
        <f t="shared" si="70"/>
        <v>GND</v>
      </c>
      <c r="C745" t="str">
        <f t="shared" si="71"/>
        <v>U1-GND</v>
      </c>
      <c r="D745" t="str">
        <f t="shared" si="72"/>
        <v>U1-M27</v>
      </c>
      <c r="E745" t="s">
        <v>435</v>
      </c>
      <c r="F745" t="s">
        <v>1306</v>
      </c>
      <c r="G745" t="s">
        <v>325</v>
      </c>
    </row>
    <row r="746" spans="1:7" x14ac:dyDescent="0.25">
      <c r="A746" t="str">
        <f t="shared" si="69"/>
        <v>U1-M30</v>
      </c>
      <c r="B746" t="str">
        <f t="shared" si="70"/>
        <v>GND</v>
      </c>
      <c r="C746" t="str">
        <f t="shared" si="71"/>
        <v>U1-GND</v>
      </c>
      <c r="D746" t="str">
        <f t="shared" si="72"/>
        <v>U1-M30</v>
      </c>
      <c r="E746" t="s">
        <v>435</v>
      </c>
      <c r="F746" t="s">
        <v>1307</v>
      </c>
      <c r="G746" t="s">
        <v>325</v>
      </c>
    </row>
    <row r="747" spans="1:7" x14ac:dyDescent="0.25">
      <c r="A747" t="str">
        <f t="shared" si="69"/>
        <v>U1-N4</v>
      </c>
      <c r="B747" t="str">
        <f t="shared" si="70"/>
        <v>GND</v>
      </c>
      <c r="C747" t="str">
        <f t="shared" si="71"/>
        <v>U1-GND</v>
      </c>
      <c r="D747" t="str">
        <f t="shared" si="72"/>
        <v>U1-N4</v>
      </c>
      <c r="E747" t="s">
        <v>435</v>
      </c>
      <c r="F747" t="s">
        <v>1308</v>
      </c>
      <c r="G747" t="s">
        <v>325</v>
      </c>
    </row>
    <row r="748" spans="1:7" x14ac:dyDescent="0.25">
      <c r="A748" t="str">
        <f t="shared" si="69"/>
        <v>U1-N9</v>
      </c>
      <c r="B748" t="str">
        <f t="shared" si="70"/>
        <v>GND</v>
      </c>
      <c r="C748" t="str">
        <f t="shared" si="71"/>
        <v>U1-GND</v>
      </c>
      <c r="D748" t="str">
        <f t="shared" si="72"/>
        <v>U1-N9</v>
      </c>
      <c r="E748" t="s">
        <v>435</v>
      </c>
      <c r="F748" t="s">
        <v>1309</v>
      </c>
      <c r="G748" t="s">
        <v>325</v>
      </c>
    </row>
    <row r="749" spans="1:7" x14ac:dyDescent="0.25">
      <c r="A749" t="str">
        <f t="shared" si="69"/>
        <v>U1-N11</v>
      </c>
      <c r="B749" t="str">
        <f t="shared" si="70"/>
        <v>GND</v>
      </c>
      <c r="C749" t="str">
        <f t="shared" si="71"/>
        <v>U1-GND</v>
      </c>
      <c r="D749" t="str">
        <f t="shared" si="72"/>
        <v>U1-N11</v>
      </c>
      <c r="E749" t="s">
        <v>435</v>
      </c>
      <c r="F749" t="s">
        <v>1310</v>
      </c>
      <c r="G749" t="s">
        <v>325</v>
      </c>
    </row>
    <row r="750" spans="1:7" x14ac:dyDescent="0.25">
      <c r="A750" t="str">
        <f t="shared" si="69"/>
        <v>U1-N13</v>
      </c>
      <c r="B750" t="str">
        <f t="shared" si="70"/>
        <v>GND</v>
      </c>
      <c r="C750" t="str">
        <f t="shared" si="71"/>
        <v>U1-GND</v>
      </c>
      <c r="D750" t="str">
        <f t="shared" si="72"/>
        <v>U1-N13</v>
      </c>
      <c r="E750" t="s">
        <v>435</v>
      </c>
      <c r="F750" t="s">
        <v>1311</v>
      </c>
      <c r="G750" t="s">
        <v>325</v>
      </c>
    </row>
    <row r="751" spans="1:7" x14ac:dyDescent="0.25">
      <c r="A751" t="str">
        <f t="shared" si="69"/>
        <v>U1-N15</v>
      </c>
      <c r="B751" t="str">
        <f t="shared" si="70"/>
        <v>GND</v>
      </c>
      <c r="C751" t="str">
        <f t="shared" si="71"/>
        <v>U1-GND</v>
      </c>
      <c r="D751" t="str">
        <f t="shared" si="72"/>
        <v>U1-N15</v>
      </c>
      <c r="E751" t="s">
        <v>435</v>
      </c>
      <c r="F751" t="s">
        <v>1312</v>
      </c>
      <c r="G751" t="s">
        <v>325</v>
      </c>
    </row>
    <row r="752" spans="1:7" x14ac:dyDescent="0.25">
      <c r="A752" t="str">
        <f t="shared" si="69"/>
        <v>U1-N17</v>
      </c>
      <c r="B752" t="str">
        <f t="shared" si="70"/>
        <v>GND</v>
      </c>
      <c r="C752" t="str">
        <f t="shared" si="71"/>
        <v>U1-GND</v>
      </c>
      <c r="D752" t="str">
        <f t="shared" si="72"/>
        <v>U1-N17</v>
      </c>
      <c r="E752" t="s">
        <v>435</v>
      </c>
      <c r="F752" t="s">
        <v>1313</v>
      </c>
      <c r="G752" t="s">
        <v>325</v>
      </c>
    </row>
    <row r="753" spans="1:7" x14ac:dyDescent="0.25">
      <c r="A753" t="str">
        <f t="shared" si="69"/>
        <v>U1-N19</v>
      </c>
      <c r="B753" t="str">
        <f t="shared" si="70"/>
        <v>GND</v>
      </c>
      <c r="C753" t="str">
        <f t="shared" si="71"/>
        <v>U1-GND</v>
      </c>
      <c r="D753" t="str">
        <f t="shared" si="72"/>
        <v>U1-N19</v>
      </c>
      <c r="E753" t="s">
        <v>435</v>
      </c>
      <c r="F753" t="s">
        <v>1314</v>
      </c>
      <c r="G753" t="s">
        <v>325</v>
      </c>
    </row>
    <row r="754" spans="1:7" x14ac:dyDescent="0.25">
      <c r="A754" t="str">
        <f t="shared" si="69"/>
        <v>U1-N21</v>
      </c>
      <c r="B754" t="str">
        <f t="shared" si="70"/>
        <v>GND</v>
      </c>
      <c r="C754" t="str">
        <f t="shared" si="71"/>
        <v>U1-GND</v>
      </c>
      <c r="D754" t="str">
        <f t="shared" si="72"/>
        <v>U1-N21</v>
      </c>
      <c r="E754" t="s">
        <v>435</v>
      </c>
      <c r="F754" t="s">
        <v>1315</v>
      </c>
      <c r="G754" t="s">
        <v>325</v>
      </c>
    </row>
    <row r="755" spans="1:7" x14ac:dyDescent="0.25">
      <c r="A755" t="str">
        <f t="shared" si="69"/>
        <v>U1-N23</v>
      </c>
      <c r="B755" t="str">
        <f t="shared" si="70"/>
        <v>GND</v>
      </c>
      <c r="C755" t="str">
        <f t="shared" si="71"/>
        <v>U1-GND</v>
      </c>
      <c r="D755" t="str">
        <f t="shared" si="72"/>
        <v>U1-N23</v>
      </c>
      <c r="E755" t="s">
        <v>435</v>
      </c>
      <c r="F755" t="s">
        <v>1316</v>
      </c>
      <c r="G755" t="s">
        <v>325</v>
      </c>
    </row>
    <row r="756" spans="1:7" x14ac:dyDescent="0.25">
      <c r="A756" t="str">
        <f t="shared" si="69"/>
        <v>U1-N24</v>
      </c>
      <c r="B756" t="str">
        <f t="shared" si="70"/>
        <v>GND</v>
      </c>
      <c r="C756" t="str">
        <f t="shared" si="71"/>
        <v>U1-GND</v>
      </c>
      <c r="D756" t="str">
        <f t="shared" si="72"/>
        <v>U1-N24</v>
      </c>
      <c r="E756" t="s">
        <v>435</v>
      </c>
      <c r="F756" t="s">
        <v>1317</v>
      </c>
      <c r="G756" t="s">
        <v>325</v>
      </c>
    </row>
    <row r="757" spans="1:7" x14ac:dyDescent="0.25">
      <c r="A757" t="str">
        <f t="shared" si="69"/>
        <v>U1-N25</v>
      </c>
      <c r="B757" t="str">
        <f t="shared" si="70"/>
        <v>GND</v>
      </c>
      <c r="C757" t="str">
        <f t="shared" si="71"/>
        <v>U1-GND</v>
      </c>
      <c r="D757" t="str">
        <f t="shared" si="72"/>
        <v>U1-N25</v>
      </c>
      <c r="E757" t="s">
        <v>435</v>
      </c>
      <c r="F757" t="s">
        <v>1318</v>
      </c>
      <c r="G757" t="s">
        <v>325</v>
      </c>
    </row>
    <row r="758" spans="1:7" x14ac:dyDescent="0.25">
      <c r="A758" t="str">
        <f t="shared" si="69"/>
        <v>U1-N26</v>
      </c>
      <c r="B758" t="str">
        <f t="shared" si="70"/>
        <v>GND</v>
      </c>
      <c r="C758" t="str">
        <f t="shared" si="71"/>
        <v>U1-GND</v>
      </c>
      <c r="D758" t="str">
        <f t="shared" si="72"/>
        <v>U1-N26</v>
      </c>
      <c r="E758" t="s">
        <v>435</v>
      </c>
      <c r="F758" t="s">
        <v>1319</v>
      </c>
      <c r="G758" t="s">
        <v>325</v>
      </c>
    </row>
    <row r="759" spans="1:7" x14ac:dyDescent="0.25">
      <c r="A759" t="str">
        <f t="shared" si="69"/>
        <v>U1-N27</v>
      </c>
      <c r="B759" t="str">
        <f t="shared" si="70"/>
        <v>GND</v>
      </c>
      <c r="C759" t="str">
        <f t="shared" si="71"/>
        <v>U1-GND</v>
      </c>
      <c r="D759" t="str">
        <f t="shared" si="72"/>
        <v>U1-N27</v>
      </c>
      <c r="E759" t="s">
        <v>435</v>
      </c>
      <c r="F759" t="s">
        <v>1320</v>
      </c>
      <c r="G759" t="s">
        <v>325</v>
      </c>
    </row>
    <row r="760" spans="1:7" x14ac:dyDescent="0.25">
      <c r="A760" t="str">
        <f t="shared" si="69"/>
        <v>U1-N28</v>
      </c>
      <c r="B760" t="str">
        <f t="shared" si="70"/>
        <v>GND</v>
      </c>
      <c r="C760" t="str">
        <f t="shared" si="71"/>
        <v>U1-GND</v>
      </c>
      <c r="D760" t="str">
        <f t="shared" si="72"/>
        <v>U1-N28</v>
      </c>
      <c r="E760" t="s">
        <v>435</v>
      </c>
      <c r="F760" t="s">
        <v>1321</v>
      </c>
      <c r="G760" t="s">
        <v>325</v>
      </c>
    </row>
    <row r="761" spans="1:7" x14ac:dyDescent="0.25">
      <c r="A761" t="str">
        <f t="shared" si="69"/>
        <v>U1-N29</v>
      </c>
      <c r="B761" t="str">
        <f t="shared" si="70"/>
        <v>GND</v>
      </c>
      <c r="C761" t="str">
        <f t="shared" si="71"/>
        <v>U1-GND</v>
      </c>
      <c r="D761" t="str">
        <f t="shared" si="72"/>
        <v>U1-N29</v>
      </c>
      <c r="E761" t="s">
        <v>435</v>
      </c>
      <c r="F761" t="s">
        <v>1322</v>
      </c>
      <c r="G761" t="s">
        <v>325</v>
      </c>
    </row>
    <row r="762" spans="1:7" x14ac:dyDescent="0.25">
      <c r="A762" t="str">
        <f t="shared" si="69"/>
        <v>U1-N30</v>
      </c>
      <c r="B762" t="str">
        <f t="shared" si="70"/>
        <v>GND</v>
      </c>
      <c r="C762" t="str">
        <f t="shared" si="71"/>
        <v>U1-GND</v>
      </c>
      <c r="D762" t="str">
        <f t="shared" si="72"/>
        <v>U1-N30</v>
      </c>
      <c r="E762" t="s">
        <v>435</v>
      </c>
      <c r="F762" t="s">
        <v>1323</v>
      </c>
      <c r="G762" t="s">
        <v>325</v>
      </c>
    </row>
    <row r="763" spans="1:7" x14ac:dyDescent="0.25">
      <c r="A763" t="str">
        <f t="shared" si="69"/>
        <v>U1-P1</v>
      </c>
      <c r="B763" t="str">
        <f t="shared" si="70"/>
        <v>GND</v>
      </c>
      <c r="C763" t="str">
        <f t="shared" si="71"/>
        <v>U1-GND</v>
      </c>
      <c r="D763" t="str">
        <f t="shared" si="72"/>
        <v>U1-P1</v>
      </c>
      <c r="E763" t="s">
        <v>435</v>
      </c>
      <c r="F763" t="s">
        <v>1324</v>
      </c>
      <c r="G763" t="s">
        <v>325</v>
      </c>
    </row>
    <row r="764" spans="1:7" x14ac:dyDescent="0.25">
      <c r="A764" t="str">
        <f t="shared" si="69"/>
        <v>U1-P6</v>
      </c>
      <c r="B764" t="str">
        <f t="shared" si="70"/>
        <v>GND</v>
      </c>
      <c r="C764" t="str">
        <f t="shared" si="71"/>
        <v>U1-GND</v>
      </c>
      <c r="D764" t="str">
        <f t="shared" si="72"/>
        <v>U1-P6</v>
      </c>
      <c r="E764" t="s">
        <v>435</v>
      </c>
      <c r="F764" t="s">
        <v>1325</v>
      </c>
      <c r="G764" t="s">
        <v>325</v>
      </c>
    </row>
    <row r="765" spans="1:7" x14ac:dyDescent="0.25">
      <c r="A765" t="str">
        <f t="shared" si="69"/>
        <v>U1-P8</v>
      </c>
      <c r="B765" t="str">
        <f t="shared" si="70"/>
        <v>GND</v>
      </c>
      <c r="C765" t="str">
        <f t="shared" si="71"/>
        <v>U1-GND</v>
      </c>
      <c r="D765" t="str">
        <f t="shared" si="72"/>
        <v>U1-P8</v>
      </c>
      <c r="E765" t="s">
        <v>435</v>
      </c>
      <c r="F765" t="s">
        <v>1326</v>
      </c>
      <c r="G765" t="s">
        <v>325</v>
      </c>
    </row>
    <row r="766" spans="1:7" x14ac:dyDescent="0.25">
      <c r="A766" t="str">
        <f t="shared" si="69"/>
        <v>U1-P10</v>
      </c>
      <c r="B766" t="str">
        <f t="shared" si="70"/>
        <v>GND</v>
      </c>
      <c r="C766" t="str">
        <f t="shared" si="71"/>
        <v>U1-GND</v>
      </c>
      <c r="D766" t="str">
        <f t="shared" si="72"/>
        <v>U1-P10</v>
      </c>
      <c r="E766" t="s">
        <v>435</v>
      </c>
      <c r="F766" t="s">
        <v>1327</v>
      </c>
      <c r="G766" t="s">
        <v>325</v>
      </c>
    </row>
    <row r="767" spans="1:7" x14ac:dyDescent="0.25">
      <c r="A767" t="str">
        <f t="shared" si="69"/>
        <v>U1-P12</v>
      </c>
      <c r="B767" t="str">
        <f t="shared" si="70"/>
        <v>GND</v>
      </c>
      <c r="C767" t="str">
        <f t="shared" si="71"/>
        <v>U1-GND</v>
      </c>
      <c r="D767" t="str">
        <f t="shared" si="72"/>
        <v>U1-P12</v>
      </c>
      <c r="E767" t="s">
        <v>435</v>
      </c>
      <c r="F767" t="s">
        <v>1328</v>
      </c>
      <c r="G767" t="s">
        <v>325</v>
      </c>
    </row>
    <row r="768" spans="1:7" x14ac:dyDescent="0.25">
      <c r="A768" t="str">
        <f t="shared" si="69"/>
        <v>U1-P14</v>
      </c>
      <c r="B768" t="str">
        <f t="shared" si="70"/>
        <v>GND</v>
      </c>
      <c r="C768" t="str">
        <f t="shared" si="71"/>
        <v>U1-GND</v>
      </c>
      <c r="D768" t="str">
        <f t="shared" si="72"/>
        <v>U1-P14</v>
      </c>
      <c r="E768" t="s">
        <v>435</v>
      </c>
      <c r="F768" t="s">
        <v>1329</v>
      </c>
      <c r="G768" t="s">
        <v>325</v>
      </c>
    </row>
    <row r="769" spans="1:7" x14ac:dyDescent="0.25">
      <c r="A769" t="str">
        <f t="shared" si="69"/>
        <v>U1-P16</v>
      </c>
      <c r="B769" t="str">
        <f t="shared" si="70"/>
        <v>GND</v>
      </c>
      <c r="C769" t="str">
        <f t="shared" si="71"/>
        <v>U1-GND</v>
      </c>
      <c r="D769" t="str">
        <f t="shared" si="72"/>
        <v>U1-P16</v>
      </c>
      <c r="E769" t="s">
        <v>435</v>
      </c>
      <c r="F769" t="s">
        <v>1330</v>
      </c>
      <c r="G769" t="s">
        <v>325</v>
      </c>
    </row>
    <row r="770" spans="1:7" x14ac:dyDescent="0.25">
      <c r="A770" t="str">
        <f t="shared" si="69"/>
        <v>U1-P18</v>
      </c>
      <c r="B770" t="str">
        <f t="shared" si="70"/>
        <v>GND</v>
      </c>
      <c r="C770" t="str">
        <f t="shared" si="71"/>
        <v>U1-GND</v>
      </c>
      <c r="D770" t="str">
        <f t="shared" si="72"/>
        <v>U1-P18</v>
      </c>
      <c r="E770" t="s">
        <v>435</v>
      </c>
      <c r="F770" t="s">
        <v>1331</v>
      </c>
      <c r="G770" t="s">
        <v>325</v>
      </c>
    </row>
    <row r="771" spans="1:7" x14ac:dyDescent="0.25">
      <c r="A771" t="str">
        <f t="shared" si="69"/>
        <v>U1-P19</v>
      </c>
      <c r="B771" t="str">
        <f t="shared" si="70"/>
        <v>GND</v>
      </c>
      <c r="C771" t="str">
        <f t="shared" si="71"/>
        <v>U1-GND</v>
      </c>
      <c r="D771" t="str">
        <f t="shared" si="72"/>
        <v>U1-P19</v>
      </c>
      <c r="E771" t="s">
        <v>435</v>
      </c>
      <c r="F771" t="s">
        <v>1332</v>
      </c>
      <c r="G771" t="s">
        <v>325</v>
      </c>
    </row>
    <row r="772" spans="1:7" x14ac:dyDescent="0.25">
      <c r="A772" t="str">
        <f t="shared" si="69"/>
        <v>U1-P21</v>
      </c>
      <c r="B772" t="str">
        <f t="shared" si="70"/>
        <v>GND</v>
      </c>
      <c r="C772" t="str">
        <f t="shared" si="71"/>
        <v>U1-GND</v>
      </c>
      <c r="D772" t="str">
        <f t="shared" si="72"/>
        <v>U1-P21</v>
      </c>
      <c r="E772" t="s">
        <v>435</v>
      </c>
      <c r="F772" t="s">
        <v>1333</v>
      </c>
      <c r="G772" t="s">
        <v>325</v>
      </c>
    </row>
    <row r="773" spans="1:7" x14ac:dyDescent="0.25">
      <c r="A773" t="str">
        <f t="shared" si="69"/>
        <v>U1-P23</v>
      </c>
      <c r="B773" t="str">
        <f t="shared" si="70"/>
        <v>GND</v>
      </c>
      <c r="C773" t="str">
        <f t="shared" si="71"/>
        <v>U1-GND</v>
      </c>
      <c r="D773" t="str">
        <f t="shared" si="72"/>
        <v>U1-P23</v>
      </c>
      <c r="E773" t="s">
        <v>435</v>
      </c>
      <c r="F773" t="s">
        <v>1334</v>
      </c>
      <c r="G773" t="s">
        <v>325</v>
      </c>
    </row>
    <row r="774" spans="1:7" x14ac:dyDescent="0.25">
      <c r="A774" t="str">
        <f t="shared" ref="A774:A837" si="73">$E774&amp;"-"&amp;$F774</f>
        <v>U1-P26</v>
      </c>
      <c r="B774" t="str">
        <f t="shared" ref="B774:B837" si="74">IF(OR(E774=$A$2,E774=$B$2,E774=$C$2,E774=$D$2),"--",G774)</f>
        <v>GND</v>
      </c>
      <c r="C774" t="str">
        <f t="shared" ref="C774:C837" si="75">$E774&amp;"-"&amp;$G774</f>
        <v>U1-GND</v>
      </c>
      <c r="D774" t="str">
        <f t="shared" ref="D774:D837" si="76">A774</f>
        <v>U1-P26</v>
      </c>
      <c r="E774" t="s">
        <v>435</v>
      </c>
      <c r="F774" t="s">
        <v>1335</v>
      </c>
      <c r="G774" t="s">
        <v>325</v>
      </c>
    </row>
    <row r="775" spans="1:7" x14ac:dyDescent="0.25">
      <c r="A775" t="str">
        <f t="shared" si="73"/>
        <v>U1-P28</v>
      </c>
      <c r="B775" t="str">
        <f t="shared" si="74"/>
        <v>GND</v>
      </c>
      <c r="C775" t="str">
        <f t="shared" si="75"/>
        <v>U1-GND</v>
      </c>
      <c r="D775" t="str">
        <f t="shared" si="76"/>
        <v>U1-P28</v>
      </c>
      <c r="E775" t="s">
        <v>435</v>
      </c>
      <c r="F775" t="s">
        <v>1336</v>
      </c>
      <c r="G775" t="s">
        <v>325</v>
      </c>
    </row>
    <row r="776" spans="1:7" x14ac:dyDescent="0.25">
      <c r="A776" t="str">
        <f t="shared" si="73"/>
        <v>U1-R3</v>
      </c>
      <c r="B776" t="str">
        <f t="shared" si="74"/>
        <v>GND</v>
      </c>
      <c r="C776" t="str">
        <f t="shared" si="75"/>
        <v>U1-GND</v>
      </c>
      <c r="D776" t="str">
        <f t="shared" si="76"/>
        <v>U1-R3</v>
      </c>
      <c r="E776" t="s">
        <v>435</v>
      </c>
      <c r="F776" t="s">
        <v>1337</v>
      </c>
      <c r="G776" t="s">
        <v>325</v>
      </c>
    </row>
    <row r="777" spans="1:7" x14ac:dyDescent="0.25">
      <c r="A777" t="str">
        <f t="shared" si="73"/>
        <v>U1-R9</v>
      </c>
      <c r="B777" t="str">
        <f t="shared" si="74"/>
        <v>GND</v>
      </c>
      <c r="C777" t="str">
        <f t="shared" si="75"/>
        <v>U1-GND</v>
      </c>
      <c r="D777" t="str">
        <f t="shared" si="76"/>
        <v>U1-R9</v>
      </c>
      <c r="E777" t="s">
        <v>435</v>
      </c>
      <c r="F777" t="s">
        <v>1338</v>
      </c>
      <c r="G777" t="s">
        <v>325</v>
      </c>
    </row>
    <row r="778" spans="1:7" x14ac:dyDescent="0.25">
      <c r="A778" t="str">
        <f t="shared" si="73"/>
        <v>U1-R11</v>
      </c>
      <c r="B778" t="str">
        <f t="shared" si="74"/>
        <v>GND</v>
      </c>
      <c r="C778" t="str">
        <f t="shared" si="75"/>
        <v>U1-GND</v>
      </c>
      <c r="D778" t="str">
        <f t="shared" si="76"/>
        <v>U1-R11</v>
      </c>
      <c r="E778" t="s">
        <v>435</v>
      </c>
      <c r="F778" t="s">
        <v>1339</v>
      </c>
      <c r="G778" t="s">
        <v>325</v>
      </c>
    </row>
    <row r="779" spans="1:7" x14ac:dyDescent="0.25">
      <c r="A779" t="str">
        <f t="shared" si="73"/>
        <v>U1-R13</v>
      </c>
      <c r="B779" t="str">
        <f t="shared" si="74"/>
        <v>GND</v>
      </c>
      <c r="C779" t="str">
        <f t="shared" si="75"/>
        <v>U1-GND</v>
      </c>
      <c r="D779" t="str">
        <f t="shared" si="76"/>
        <v>U1-R13</v>
      </c>
      <c r="E779" t="s">
        <v>435</v>
      </c>
      <c r="F779" t="s">
        <v>1340</v>
      </c>
      <c r="G779" t="s">
        <v>325</v>
      </c>
    </row>
    <row r="780" spans="1:7" x14ac:dyDescent="0.25">
      <c r="A780" t="str">
        <f t="shared" si="73"/>
        <v>U1-R15</v>
      </c>
      <c r="B780" t="str">
        <f t="shared" si="74"/>
        <v>GND</v>
      </c>
      <c r="C780" t="str">
        <f t="shared" si="75"/>
        <v>U1-GND</v>
      </c>
      <c r="D780" t="str">
        <f t="shared" si="76"/>
        <v>U1-R15</v>
      </c>
      <c r="E780" t="s">
        <v>435</v>
      </c>
      <c r="F780" t="s">
        <v>1341</v>
      </c>
      <c r="G780" t="s">
        <v>325</v>
      </c>
    </row>
    <row r="781" spans="1:7" x14ac:dyDescent="0.25">
      <c r="A781" t="str">
        <f t="shared" si="73"/>
        <v>U1-R17</v>
      </c>
      <c r="B781" t="str">
        <f t="shared" si="74"/>
        <v>GND</v>
      </c>
      <c r="C781" t="str">
        <f t="shared" si="75"/>
        <v>U1-GND</v>
      </c>
      <c r="D781" t="str">
        <f t="shared" si="76"/>
        <v>U1-R17</v>
      </c>
      <c r="E781" t="s">
        <v>435</v>
      </c>
      <c r="F781" t="s">
        <v>1342</v>
      </c>
      <c r="G781" t="s">
        <v>325</v>
      </c>
    </row>
    <row r="782" spans="1:7" x14ac:dyDescent="0.25">
      <c r="A782" t="str">
        <f t="shared" si="73"/>
        <v>U1-R19</v>
      </c>
      <c r="B782" t="str">
        <f t="shared" si="74"/>
        <v>GND</v>
      </c>
      <c r="C782" t="str">
        <f t="shared" si="75"/>
        <v>U1-GND</v>
      </c>
      <c r="D782" t="str">
        <f t="shared" si="76"/>
        <v>U1-R19</v>
      </c>
      <c r="E782" t="s">
        <v>435</v>
      </c>
      <c r="F782" t="s">
        <v>1343</v>
      </c>
      <c r="G782" t="s">
        <v>325</v>
      </c>
    </row>
    <row r="783" spans="1:7" x14ac:dyDescent="0.25">
      <c r="A783" t="str">
        <f t="shared" si="73"/>
        <v>U1-R21</v>
      </c>
      <c r="B783" t="str">
        <f t="shared" si="74"/>
        <v>GND</v>
      </c>
      <c r="C783" t="str">
        <f t="shared" si="75"/>
        <v>U1-GND</v>
      </c>
      <c r="D783" t="str">
        <f t="shared" si="76"/>
        <v>U1-R21</v>
      </c>
      <c r="E783" t="s">
        <v>435</v>
      </c>
      <c r="F783" t="s">
        <v>1344</v>
      </c>
      <c r="G783" t="s">
        <v>325</v>
      </c>
    </row>
    <row r="784" spans="1:7" x14ac:dyDescent="0.25">
      <c r="A784" t="str">
        <f t="shared" si="73"/>
        <v>U1-R23</v>
      </c>
      <c r="B784" t="str">
        <f t="shared" si="74"/>
        <v>GND</v>
      </c>
      <c r="C784" t="str">
        <f t="shared" si="75"/>
        <v>U1-GND</v>
      </c>
      <c r="D784" t="str">
        <f t="shared" si="76"/>
        <v>U1-R23</v>
      </c>
      <c r="E784" t="s">
        <v>435</v>
      </c>
      <c r="F784" t="s">
        <v>1345</v>
      </c>
      <c r="G784" t="s">
        <v>325</v>
      </c>
    </row>
    <row r="785" spans="1:7" x14ac:dyDescent="0.25">
      <c r="A785" t="str">
        <f t="shared" si="73"/>
        <v>U1-R24</v>
      </c>
      <c r="B785" t="str">
        <f t="shared" si="74"/>
        <v>GND</v>
      </c>
      <c r="C785" t="str">
        <f t="shared" si="75"/>
        <v>U1-GND</v>
      </c>
      <c r="D785" t="str">
        <f t="shared" si="76"/>
        <v>U1-R24</v>
      </c>
      <c r="E785" t="s">
        <v>435</v>
      </c>
      <c r="F785" t="s">
        <v>1346</v>
      </c>
      <c r="G785" t="s">
        <v>325</v>
      </c>
    </row>
    <row r="786" spans="1:7" x14ac:dyDescent="0.25">
      <c r="A786" t="str">
        <f t="shared" si="73"/>
        <v>U1-R25</v>
      </c>
      <c r="B786" t="str">
        <f t="shared" si="74"/>
        <v>GND</v>
      </c>
      <c r="C786" t="str">
        <f t="shared" si="75"/>
        <v>U1-GND</v>
      </c>
      <c r="D786" t="str">
        <f t="shared" si="76"/>
        <v>U1-R25</v>
      </c>
      <c r="E786" t="s">
        <v>435</v>
      </c>
      <c r="F786" t="s">
        <v>1347</v>
      </c>
      <c r="G786" t="s">
        <v>325</v>
      </c>
    </row>
    <row r="787" spans="1:7" x14ac:dyDescent="0.25">
      <c r="A787" t="str">
        <f t="shared" si="73"/>
        <v>U1-R26</v>
      </c>
      <c r="B787" t="str">
        <f t="shared" si="74"/>
        <v>GND</v>
      </c>
      <c r="C787" t="str">
        <f t="shared" si="75"/>
        <v>U1-GND</v>
      </c>
      <c r="D787" t="str">
        <f t="shared" si="76"/>
        <v>U1-R26</v>
      </c>
      <c r="E787" t="s">
        <v>435</v>
      </c>
      <c r="F787" t="s">
        <v>1348</v>
      </c>
      <c r="G787" t="s">
        <v>325</v>
      </c>
    </row>
    <row r="788" spans="1:7" x14ac:dyDescent="0.25">
      <c r="A788" t="str">
        <f t="shared" si="73"/>
        <v>U1-R28</v>
      </c>
      <c r="B788" t="str">
        <f t="shared" si="74"/>
        <v>GND</v>
      </c>
      <c r="C788" t="str">
        <f t="shared" si="75"/>
        <v>U1-GND</v>
      </c>
      <c r="D788" t="str">
        <f t="shared" si="76"/>
        <v>U1-R28</v>
      </c>
      <c r="E788" t="s">
        <v>435</v>
      </c>
      <c r="F788" t="s">
        <v>1349</v>
      </c>
      <c r="G788" t="s">
        <v>325</v>
      </c>
    </row>
    <row r="789" spans="1:7" x14ac:dyDescent="0.25">
      <c r="A789" t="str">
        <f t="shared" si="73"/>
        <v>U1-R29</v>
      </c>
      <c r="B789" t="str">
        <f t="shared" si="74"/>
        <v>GND</v>
      </c>
      <c r="C789" t="str">
        <f t="shared" si="75"/>
        <v>U1-GND</v>
      </c>
      <c r="D789" t="str">
        <f t="shared" si="76"/>
        <v>U1-R29</v>
      </c>
      <c r="E789" t="s">
        <v>435</v>
      </c>
      <c r="F789" t="s">
        <v>1350</v>
      </c>
      <c r="G789" t="s">
        <v>325</v>
      </c>
    </row>
    <row r="790" spans="1:7" x14ac:dyDescent="0.25">
      <c r="A790" t="str">
        <f t="shared" si="73"/>
        <v>U1-R30</v>
      </c>
      <c r="B790" t="str">
        <f t="shared" si="74"/>
        <v>GND</v>
      </c>
      <c r="C790" t="str">
        <f t="shared" si="75"/>
        <v>U1-GND</v>
      </c>
      <c r="D790" t="str">
        <f t="shared" si="76"/>
        <v>U1-R30</v>
      </c>
      <c r="E790" t="s">
        <v>435</v>
      </c>
      <c r="F790" t="s">
        <v>1351</v>
      </c>
      <c r="G790" t="s">
        <v>325</v>
      </c>
    </row>
    <row r="791" spans="1:7" x14ac:dyDescent="0.25">
      <c r="A791" t="str">
        <f t="shared" si="73"/>
        <v>U1-T5</v>
      </c>
      <c r="B791" t="str">
        <f t="shared" si="74"/>
        <v>GND</v>
      </c>
      <c r="C791" t="str">
        <f t="shared" si="75"/>
        <v>U1-GND</v>
      </c>
      <c r="D791" t="str">
        <f t="shared" si="76"/>
        <v>U1-T5</v>
      </c>
      <c r="E791" t="s">
        <v>435</v>
      </c>
      <c r="F791" t="s">
        <v>1352</v>
      </c>
      <c r="G791" t="s">
        <v>325</v>
      </c>
    </row>
    <row r="792" spans="1:7" x14ac:dyDescent="0.25">
      <c r="A792" t="str">
        <f t="shared" si="73"/>
        <v>U1-T8</v>
      </c>
      <c r="B792" t="str">
        <f t="shared" si="74"/>
        <v>GND</v>
      </c>
      <c r="C792" t="str">
        <f t="shared" si="75"/>
        <v>U1-GND</v>
      </c>
      <c r="D792" t="str">
        <f t="shared" si="76"/>
        <v>U1-T8</v>
      </c>
      <c r="E792" t="s">
        <v>435</v>
      </c>
      <c r="F792" t="s">
        <v>1353</v>
      </c>
      <c r="G792" t="s">
        <v>325</v>
      </c>
    </row>
    <row r="793" spans="1:7" x14ac:dyDescent="0.25">
      <c r="A793" t="str">
        <f t="shared" si="73"/>
        <v>U1-T10</v>
      </c>
      <c r="B793" t="str">
        <f t="shared" si="74"/>
        <v>GND</v>
      </c>
      <c r="C793" t="str">
        <f t="shared" si="75"/>
        <v>U1-GND</v>
      </c>
      <c r="D793" t="str">
        <f t="shared" si="76"/>
        <v>U1-T10</v>
      </c>
      <c r="E793" t="s">
        <v>435</v>
      </c>
      <c r="F793" t="s">
        <v>1354</v>
      </c>
      <c r="G793" t="s">
        <v>325</v>
      </c>
    </row>
    <row r="794" spans="1:7" x14ac:dyDescent="0.25">
      <c r="A794" t="str">
        <f t="shared" si="73"/>
        <v>U1-T12</v>
      </c>
      <c r="B794" t="str">
        <f t="shared" si="74"/>
        <v>GND</v>
      </c>
      <c r="C794" t="str">
        <f t="shared" si="75"/>
        <v>U1-GND</v>
      </c>
      <c r="D794" t="str">
        <f t="shared" si="76"/>
        <v>U1-T12</v>
      </c>
      <c r="E794" t="s">
        <v>435</v>
      </c>
      <c r="F794" t="s">
        <v>1355</v>
      </c>
      <c r="G794" t="s">
        <v>325</v>
      </c>
    </row>
    <row r="795" spans="1:7" x14ac:dyDescent="0.25">
      <c r="A795" t="str">
        <f t="shared" si="73"/>
        <v>U1-T14</v>
      </c>
      <c r="B795" t="str">
        <f t="shared" si="74"/>
        <v>GND</v>
      </c>
      <c r="C795" t="str">
        <f t="shared" si="75"/>
        <v>U1-GND</v>
      </c>
      <c r="D795" t="str">
        <f t="shared" si="76"/>
        <v>U1-T14</v>
      </c>
      <c r="E795" t="s">
        <v>435</v>
      </c>
      <c r="F795" t="s">
        <v>1356</v>
      </c>
      <c r="G795" t="s">
        <v>325</v>
      </c>
    </row>
    <row r="796" spans="1:7" x14ac:dyDescent="0.25">
      <c r="A796" t="str">
        <f t="shared" si="73"/>
        <v>U1-T16</v>
      </c>
      <c r="B796" t="str">
        <f t="shared" si="74"/>
        <v>GND</v>
      </c>
      <c r="C796" t="str">
        <f t="shared" si="75"/>
        <v>U1-GND</v>
      </c>
      <c r="D796" t="str">
        <f t="shared" si="76"/>
        <v>U1-T16</v>
      </c>
      <c r="E796" t="s">
        <v>435</v>
      </c>
      <c r="F796" t="s">
        <v>1357</v>
      </c>
      <c r="G796" t="s">
        <v>325</v>
      </c>
    </row>
    <row r="797" spans="1:7" x14ac:dyDescent="0.25">
      <c r="A797" t="str">
        <f t="shared" si="73"/>
        <v>U1-T18</v>
      </c>
      <c r="B797" t="str">
        <f t="shared" si="74"/>
        <v>GND</v>
      </c>
      <c r="C797" t="str">
        <f t="shared" si="75"/>
        <v>U1-GND</v>
      </c>
      <c r="D797" t="str">
        <f t="shared" si="76"/>
        <v>U1-T18</v>
      </c>
      <c r="E797" t="s">
        <v>435</v>
      </c>
      <c r="F797" t="s">
        <v>1358</v>
      </c>
      <c r="G797" t="s">
        <v>325</v>
      </c>
    </row>
    <row r="798" spans="1:7" x14ac:dyDescent="0.25">
      <c r="A798" t="str">
        <f t="shared" si="73"/>
        <v>U1-T19</v>
      </c>
      <c r="B798" t="str">
        <f t="shared" si="74"/>
        <v>GND</v>
      </c>
      <c r="C798" t="str">
        <f t="shared" si="75"/>
        <v>U1-GND</v>
      </c>
      <c r="D798" t="str">
        <f t="shared" si="76"/>
        <v>U1-T19</v>
      </c>
      <c r="E798" t="s">
        <v>435</v>
      </c>
      <c r="F798" t="s">
        <v>1359</v>
      </c>
      <c r="G798" t="s">
        <v>325</v>
      </c>
    </row>
    <row r="799" spans="1:7" x14ac:dyDescent="0.25">
      <c r="A799" t="str">
        <f t="shared" si="73"/>
        <v>U1-T21</v>
      </c>
      <c r="B799" t="str">
        <f t="shared" si="74"/>
        <v>GND</v>
      </c>
      <c r="C799" t="str">
        <f t="shared" si="75"/>
        <v>U1-GND</v>
      </c>
      <c r="D799" t="str">
        <f t="shared" si="76"/>
        <v>U1-T21</v>
      </c>
      <c r="E799" t="s">
        <v>435</v>
      </c>
      <c r="F799" t="s">
        <v>1360</v>
      </c>
      <c r="G799" t="s">
        <v>325</v>
      </c>
    </row>
    <row r="800" spans="1:7" x14ac:dyDescent="0.25">
      <c r="A800" t="str">
        <f t="shared" si="73"/>
        <v>U1-T23</v>
      </c>
      <c r="B800" t="str">
        <f t="shared" si="74"/>
        <v>GND</v>
      </c>
      <c r="C800" t="str">
        <f t="shared" si="75"/>
        <v>U1-GND</v>
      </c>
      <c r="D800" t="str">
        <f t="shared" si="76"/>
        <v>U1-T23</v>
      </c>
      <c r="E800" t="s">
        <v>435</v>
      </c>
      <c r="F800" t="s">
        <v>1361</v>
      </c>
      <c r="G800" t="s">
        <v>325</v>
      </c>
    </row>
    <row r="801" spans="1:7" x14ac:dyDescent="0.25">
      <c r="A801" t="str">
        <f t="shared" si="73"/>
        <v>U1-T26</v>
      </c>
      <c r="B801" t="str">
        <f t="shared" si="74"/>
        <v>GND</v>
      </c>
      <c r="C801" t="str">
        <f t="shared" si="75"/>
        <v>U1-GND</v>
      </c>
      <c r="D801" t="str">
        <f t="shared" si="76"/>
        <v>U1-T26</v>
      </c>
      <c r="E801" t="s">
        <v>435</v>
      </c>
      <c r="F801" t="s">
        <v>1362</v>
      </c>
      <c r="G801" t="s">
        <v>325</v>
      </c>
    </row>
    <row r="802" spans="1:7" x14ac:dyDescent="0.25">
      <c r="A802" t="str">
        <f t="shared" si="73"/>
        <v>U1-T28</v>
      </c>
      <c r="B802" t="str">
        <f t="shared" si="74"/>
        <v>GND</v>
      </c>
      <c r="C802" t="str">
        <f t="shared" si="75"/>
        <v>U1-GND</v>
      </c>
      <c r="D802" t="str">
        <f t="shared" si="76"/>
        <v>U1-T28</v>
      </c>
      <c r="E802" t="s">
        <v>435</v>
      </c>
      <c r="F802" t="s">
        <v>1363</v>
      </c>
      <c r="G802" t="s">
        <v>325</v>
      </c>
    </row>
    <row r="803" spans="1:7" x14ac:dyDescent="0.25">
      <c r="A803" t="str">
        <f t="shared" si="73"/>
        <v>U1-U2</v>
      </c>
      <c r="B803" t="str">
        <f t="shared" si="74"/>
        <v>GND</v>
      </c>
      <c r="C803" t="str">
        <f t="shared" si="75"/>
        <v>U1-GND</v>
      </c>
      <c r="D803" t="str">
        <f t="shared" si="76"/>
        <v>U1-U2</v>
      </c>
      <c r="E803" t="s">
        <v>435</v>
      </c>
      <c r="F803" t="s">
        <v>1364</v>
      </c>
      <c r="G803" t="s">
        <v>325</v>
      </c>
    </row>
    <row r="804" spans="1:7" x14ac:dyDescent="0.25">
      <c r="A804" t="str">
        <f t="shared" si="73"/>
        <v>U1-U7</v>
      </c>
      <c r="B804" t="str">
        <f t="shared" si="74"/>
        <v>GND</v>
      </c>
      <c r="C804" t="str">
        <f t="shared" si="75"/>
        <v>U1-GND</v>
      </c>
      <c r="D804" t="str">
        <f t="shared" si="76"/>
        <v>U1-U7</v>
      </c>
      <c r="E804" t="s">
        <v>435</v>
      </c>
      <c r="F804" t="s">
        <v>1365</v>
      </c>
      <c r="G804" t="s">
        <v>325</v>
      </c>
    </row>
    <row r="805" spans="1:7" x14ac:dyDescent="0.25">
      <c r="A805" t="str">
        <f t="shared" si="73"/>
        <v>U1-U9</v>
      </c>
      <c r="B805" t="str">
        <f t="shared" si="74"/>
        <v>GND</v>
      </c>
      <c r="C805" t="str">
        <f t="shared" si="75"/>
        <v>U1-GND</v>
      </c>
      <c r="D805" t="str">
        <f t="shared" si="76"/>
        <v>U1-U9</v>
      </c>
      <c r="E805" t="s">
        <v>435</v>
      </c>
      <c r="F805" t="s">
        <v>1366</v>
      </c>
      <c r="G805" t="s">
        <v>325</v>
      </c>
    </row>
    <row r="806" spans="1:7" x14ac:dyDescent="0.25">
      <c r="A806" t="str">
        <f t="shared" si="73"/>
        <v>U1-U10</v>
      </c>
      <c r="B806" t="str">
        <f t="shared" si="74"/>
        <v>GND</v>
      </c>
      <c r="C806" t="str">
        <f t="shared" si="75"/>
        <v>U1-GND</v>
      </c>
      <c r="D806" t="str">
        <f t="shared" si="76"/>
        <v>U1-U10</v>
      </c>
      <c r="E806" t="s">
        <v>435</v>
      </c>
      <c r="F806" t="s">
        <v>1367</v>
      </c>
      <c r="G806" t="s">
        <v>325</v>
      </c>
    </row>
    <row r="807" spans="1:7" x14ac:dyDescent="0.25">
      <c r="A807" t="str">
        <f t="shared" si="73"/>
        <v>U1-U11</v>
      </c>
      <c r="B807" t="str">
        <f t="shared" si="74"/>
        <v>GND</v>
      </c>
      <c r="C807" t="str">
        <f t="shared" si="75"/>
        <v>U1-GND</v>
      </c>
      <c r="D807" t="str">
        <f t="shared" si="76"/>
        <v>U1-U11</v>
      </c>
      <c r="E807" t="s">
        <v>435</v>
      </c>
      <c r="F807" t="s">
        <v>1368</v>
      </c>
      <c r="G807" t="s">
        <v>325</v>
      </c>
    </row>
    <row r="808" spans="1:7" x14ac:dyDescent="0.25">
      <c r="A808" t="str">
        <f t="shared" si="73"/>
        <v>U1-U13</v>
      </c>
      <c r="B808" t="str">
        <f t="shared" si="74"/>
        <v>GND</v>
      </c>
      <c r="C808" t="str">
        <f t="shared" si="75"/>
        <v>U1-GND</v>
      </c>
      <c r="D808" t="str">
        <f t="shared" si="76"/>
        <v>U1-U13</v>
      </c>
      <c r="E808" t="s">
        <v>435</v>
      </c>
      <c r="F808" t="s">
        <v>1369</v>
      </c>
      <c r="G808" t="s">
        <v>325</v>
      </c>
    </row>
    <row r="809" spans="1:7" x14ac:dyDescent="0.25">
      <c r="A809" t="str">
        <f t="shared" si="73"/>
        <v>U1-U15</v>
      </c>
      <c r="B809" t="str">
        <f t="shared" si="74"/>
        <v>GND</v>
      </c>
      <c r="C809" t="str">
        <f t="shared" si="75"/>
        <v>U1-GND</v>
      </c>
      <c r="D809" t="str">
        <f t="shared" si="76"/>
        <v>U1-U15</v>
      </c>
      <c r="E809" t="s">
        <v>435</v>
      </c>
      <c r="F809" t="s">
        <v>1370</v>
      </c>
      <c r="G809" t="s">
        <v>325</v>
      </c>
    </row>
    <row r="810" spans="1:7" x14ac:dyDescent="0.25">
      <c r="A810" t="str">
        <f t="shared" si="73"/>
        <v>U1-U17</v>
      </c>
      <c r="B810" t="str">
        <f t="shared" si="74"/>
        <v>GND</v>
      </c>
      <c r="C810" t="str">
        <f t="shared" si="75"/>
        <v>U1-GND</v>
      </c>
      <c r="D810" t="str">
        <f t="shared" si="76"/>
        <v>U1-U17</v>
      </c>
      <c r="E810" t="s">
        <v>435</v>
      </c>
      <c r="F810" t="s">
        <v>1371</v>
      </c>
      <c r="G810" t="s">
        <v>325</v>
      </c>
    </row>
    <row r="811" spans="1:7" x14ac:dyDescent="0.25">
      <c r="A811" t="str">
        <f t="shared" si="73"/>
        <v>U1-U19</v>
      </c>
      <c r="B811" t="str">
        <f t="shared" si="74"/>
        <v>GND</v>
      </c>
      <c r="C811" t="str">
        <f t="shared" si="75"/>
        <v>U1-GND</v>
      </c>
      <c r="D811" t="str">
        <f t="shared" si="76"/>
        <v>U1-U19</v>
      </c>
      <c r="E811" t="s">
        <v>435</v>
      </c>
      <c r="F811" t="s">
        <v>1372</v>
      </c>
      <c r="G811" t="s">
        <v>325</v>
      </c>
    </row>
    <row r="812" spans="1:7" x14ac:dyDescent="0.25">
      <c r="A812" t="str">
        <f t="shared" si="73"/>
        <v>U1-U21</v>
      </c>
      <c r="B812" t="str">
        <f t="shared" si="74"/>
        <v>GND</v>
      </c>
      <c r="C812" t="str">
        <f t="shared" si="75"/>
        <v>U1-GND</v>
      </c>
      <c r="D812" t="str">
        <f t="shared" si="76"/>
        <v>U1-U21</v>
      </c>
      <c r="E812" t="s">
        <v>435</v>
      </c>
      <c r="F812" t="s">
        <v>1373</v>
      </c>
      <c r="G812" t="s">
        <v>325</v>
      </c>
    </row>
    <row r="813" spans="1:7" x14ac:dyDescent="0.25">
      <c r="A813" t="str">
        <f t="shared" si="73"/>
        <v>U1-U23</v>
      </c>
      <c r="B813" t="str">
        <f t="shared" si="74"/>
        <v>GND</v>
      </c>
      <c r="C813" t="str">
        <f t="shared" si="75"/>
        <v>U1-GND</v>
      </c>
      <c r="D813" t="str">
        <f t="shared" si="76"/>
        <v>U1-U23</v>
      </c>
      <c r="E813" t="s">
        <v>435</v>
      </c>
      <c r="F813" t="s">
        <v>1374</v>
      </c>
      <c r="G813" t="s">
        <v>325</v>
      </c>
    </row>
    <row r="814" spans="1:7" x14ac:dyDescent="0.25">
      <c r="A814" t="str">
        <f t="shared" si="73"/>
        <v>U1-U24</v>
      </c>
      <c r="B814" t="str">
        <f t="shared" si="74"/>
        <v>GND</v>
      </c>
      <c r="C814" t="str">
        <f t="shared" si="75"/>
        <v>U1-GND</v>
      </c>
      <c r="D814" t="str">
        <f t="shared" si="76"/>
        <v>U1-U24</v>
      </c>
      <c r="E814" t="s">
        <v>435</v>
      </c>
      <c r="F814" t="s">
        <v>1375</v>
      </c>
      <c r="G814" t="s">
        <v>325</v>
      </c>
    </row>
    <row r="815" spans="1:7" x14ac:dyDescent="0.25">
      <c r="A815" t="str">
        <f t="shared" si="73"/>
        <v>U1-U25</v>
      </c>
      <c r="B815" t="str">
        <f t="shared" si="74"/>
        <v>GND</v>
      </c>
      <c r="C815" t="str">
        <f t="shared" si="75"/>
        <v>U1-GND</v>
      </c>
      <c r="D815" t="str">
        <f t="shared" si="76"/>
        <v>U1-U25</v>
      </c>
      <c r="E815" t="s">
        <v>435</v>
      </c>
      <c r="F815" t="s">
        <v>1376</v>
      </c>
      <c r="G815" t="s">
        <v>325</v>
      </c>
    </row>
    <row r="816" spans="1:7" x14ac:dyDescent="0.25">
      <c r="A816" t="str">
        <f t="shared" si="73"/>
        <v>U1-U26</v>
      </c>
      <c r="B816" t="str">
        <f t="shared" si="74"/>
        <v>GND</v>
      </c>
      <c r="C816" t="str">
        <f t="shared" si="75"/>
        <v>U1-GND</v>
      </c>
      <c r="D816" t="str">
        <f t="shared" si="76"/>
        <v>U1-U26</v>
      </c>
      <c r="E816" t="s">
        <v>435</v>
      </c>
      <c r="F816" t="s">
        <v>1377</v>
      </c>
      <c r="G816" t="s">
        <v>325</v>
      </c>
    </row>
    <row r="817" spans="1:7" x14ac:dyDescent="0.25">
      <c r="A817" t="str">
        <f t="shared" si="73"/>
        <v>U1-U27</v>
      </c>
      <c r="B817" t="str">
        <f t="shared" si="74"/>
        <v>GND</v>
      </c>
      <c r="C817" t="str">
        <f t="shared" si="75"/>
        <v>U1-GND</v>
      </c>
      <c r="D817" t="str">
        <f t="shared" si="76"/>
        <v>U1-U27</v>
      </c>
      <c r="E817" t="s">
        <v>435</v>
      </c>
      <c r="F817" t="s">
        <v>1378</v>
      </c>
      <c r="G817" t="s">
        <v>325</v>
      </c>
    </row>
    <row r="818" spans="1:7" x14ac:dyDescent="0.25">
      <c r="A818" t="str">
        <f t="shared" si="73"/>
        <v>U1-U28</v>
      </c>
      <c r="B818" t="str">
        <f t="shared" si="74"/>
        <v>GND</v>
      </c>
      <c r="C818" t="str">
        <f t="shared" si="75"/>
        <v>U1-GND</v>
      </c>
      <c r="D818" t="str">
        <f t="shared" si="76"/>
        <v>U1-U28</v>
      </c>
      <c r="E818" t="s">
        <v>435</v>
      </c>
      <c r="F818" t="s">
        <v>1379</v>
      </c>
      <c r="G818" t="s">
        <v>325</v>
      </c>
    </row>
    <row r="819" spans="1:7" x14ac:dyDescent="0.25">
      <c r="A819" t="str">
        <f t="shared" si="73"/>
        <v>U1-U29</v>
      </c>
      <c r="B819" t="str">
        <f t="shared" si="74"/>
        <v>GND</v>
      </c>
      <c r="C819" t="str">
        <f t="shared" si="75"/>
        <v>U1-GND</v>
      </c>
      <c r="D819" t="str">
        <f t="shared" si="76"/>
        <v>U1-U29</v>
      </c>
      <c r="E819" t="s">
        <v>435</v>
      </c>
      <c r="F819" t="s">
        <v>1380</v>
      </c>
      <c r="G819" t="s">
        <v>325</v>
      </c>
    </row>
    <row r="820" spans="1:7" x14ac:dyDescent="0.25">
      <c r="A820" t="str">
        <f t="shared" si="73"/>
        <v>U1-U30</v>
      </c>
      <c r="B820" t="str">
        <f t="shared" si="74"/>
        <v>GND</v>
      </c>
      <c r="C820" t="str">
        <f t="shared" si="75"/>
        <v>U1-GND</v>
      </c>
      <c r="D820" t="str">
        <f t="shared" si="76"/>
        <v>U1-U30</v>
      </c>
      <c r="E820" t="s">
        <v>435</v>
      </c>
      <c r="F820" t="s">
        <v>1381</v>
      </c>
      <c r="G820" t="s">
        <v>325</v>
      </c>
    </row>
    <row r="821" spans="1:7" x14ac:dyDescent="0.25">
      <c r="A821" t="str">
        <f t="shared" si="73"/>
        <v>U1-V4</v>
      </c>
      <c r="B821" t="str">
        <f t="shared" si="74"/>
        <v>GND</v>
      </c>
      <c r="C821" t="str">
        <f t="shared" si="75"/>
        <v>U1-GND</v>
      </c>
      <c r="D821" t="str">
        <f t="shared" si="76"/>
        <v>U1-V4</v>
      </c>
      <c r="E821" t="s">
        <v>435</v>
      </c>
      <c r="F821" t="s">
        <v>1382</v>
      </c>
      <c r="G821" t="s">
        <v>325</v>
      </c>
    </row>
    <row r="822" spans="1:7" x14ac:dyDescent="0.25">
      <c r="A822" t="str">
        <f t="shared" si="73"/>
        <v>U1-V8</v>
      </c>
      <c r="B822" t="str">
        <f t="shared" si="74"/>
        <v>GND</v>
      </c>
      <c r="C822" t="str">
        <f t="shared" si="75"/>
        <v>U1-GND</v>
      </c>
      <c r="D822" t="str">
        <f t="shared" si="76"/>
        <v>U1-V8</v>
      </c>
      <c r="E822" t="s">
        <v>435</v>
      </c>
      <c r="F822" t="s">
        <v>1383</v>
      </c>
      <c r="G822" t="s">
        <v>325</v>
      </c>
    </row>
    <row r="823" spans="1:7" x14ac:dyDescent="0.25">
      <c r="A823" t="str">
        <f t="shared" si="73"/>
        <v>U1-V9</v>
      </c>
      <c r="B823" t="str">
        <f t="shared" si="74"/>
        <v>GND</v>
      </c>
      <c r="C823" t="str">
        <f t="shared" si="75"/>
        <v>U1-GND</v>
      </c>
      <c r="D823" t="str">
        <f t="shared" si="76"/>
        <v>U1-V9</v>
      </c>
      <c r="E823" t="s">
        <v>435</v>
      </c>
      <c r="F823" t="s">
        <v>1384</v>
      </c>
      <c r="G823" t="s">
        <v>325</v>
      </c>
    </row>
    <row r="824" spans="1:7" x14ac:dyDescent="0.25">
      <c r="A824" t="str">
        <f t="shared" si="73"/>
        <v>U1-V12</v>
      </c>
      <c r="B824" t="str">
        <f t="shared" si="74"/>
        <v>GND</v>
      </c>
      <c r="C824" t="str">
        <f t="shared" si="75"/>
        <v>U1-GND</v>
      </c>
      <c r="D824" t="str">
        <f t="shared" si="76"/>
        <v>U1-V12</v>
      </c>
      <c r="E824" t="s">
        <v>435</v>
      </c>
      <c r="F824" t="s">
        <v>1385</v>
      </c>
      <c r="G824" t="s">
        <v>325</v>
      </c>
    </row>
    <row r="825" spans="1:7" x14ac:dyDescent="0.25">
      <c r="A825" t="str">
        <f t="shared" si="73"/>
        <v>U1-V14</v>
      </c>
      <c r="B825" t="str">
        <f t="shared" si="74"/>
        <v>GND</v>
      </c>
      <c r="C825" t="str">
        <f t="shared" si="75"/>
        <v>U1-GND</v>
      </c>
      <c r="D825" t="str">
        <f t="shared" si="76"/>
        <v>U1-V14</v>
      </c>
      <c r="E825" t="s">
        <v>435</v>
      </c>
      <c r="F825" t="s">
        <v>1386</v>
      </c>
      <c r="G825" t="s">
        <v>325</v>
      </c>
    </row>
    <row r="826" spans="1:7" x14ac:dyDescent="0.25">
      <c r="A826" t="str">
        <f t="shared" si="73"/>
        <v>U1-V16</v>
      </c>
      <c r="B826" t="str">
        <f t="shared" si="74"/>
        <v>GND</v>
      </c>
      <c r="C826" t="str">
        <f t="shared" si="75"/>
        <v>U1-GND</v>
      </c>
      <c r="D826" t="str">
        <f t="shared" si="76"/>
        <v>U1-V16</v>
      </c>
      <c r="E826" t="s">
        <v>435</v>
      </c>
      <c r="F826" t="s">
        <v>1387</v>
      </c>
      <c r="G826" t="s">
        <v>325</v>
      </c>
    </row>
    <row r="827" spans="1:7" x14ac:dyDescent="0.25">
      <c r="A827" t="str">
        <f t="shared" si="73"/>
        <v>U1-V18</v>
      </c>
      <c r="B827" t="str">
        <f t="shared" si="74"/>
        <v>GND</v>
      </c>
      <c r="C827" t="str">
        <f t="shared" si="75"/>
        <v>U1-GND</v>
      </c>
      <c r="D827" t="str">
        <f t="shared" si="76"/>
        <v>U1-V18</v>
      </c>
      <c r="E827" t="s">
        <v>435</v>
      </c>
      <c r="F827" t="s">
        <v>1388</v>
      </c>
      <c r="G827" t="s">
        <v>325</v>
      </c>
    </row>
    <row r="828" spans="1:7" x14ac:dyDescent="0.25">
      <c r="A828" t="str">
        <f t="shared" si="73"/>
        <v>U1-V19</v>
      </c>
      <c r="B828" t="str">
        <f t="shared" si="74"/>
        <v>GND</v>
      </c>
      <c r="C828" t="str">
        <f t="shared" si="75"/>
        <v>U1-GND</v>
      </c>
      <c r="D828" t="str">
        <f t="shared" si="76"/>
        <v>U1-V19</v>
      </c>
      <c r="E828" t="s">
        <v>435</v>
      </c>
      <c r="F828" t="s">
        <v>1389</v>
      </c>
      <c r="G828" t="s">
        <v>325</v>
      </c>
    </row>
    <row r="829" spans="1:7" x14ac:dyDescent="0.25">
      <c r="A829" t="str">
        <f t="shared" si="73"/>
        <v>U1-V21</v>
      </c>
      <c r="B829" t="str">
        <f t="shared" si="74"/>
        <v>GND</v>
      </c>
      <c r="C829" t="str">
        <f t="shared" si="75"/>
        <v>U1-GND</v>
      </c>
      <c r="D829" t="str">
        <f t="shared" si="76"/>
        <v>U1-V21</v>
      </c>
      <c r="E829" t="s">
        <v>435</v>
      </c>
      <c r="F829" t="s">
        <v>1390</v>
      </c>
      <c r="G829" t="s">
        <v>325</v>
      </c>
    </row>
    <row r="830" spans="1:7" x14ac:dyDescent="0.25">
      <c r="A830" t="str">
        <f t="shared" si="73"/>
        <v>U1-V23</v>
      </c>
      <c r="B830" t="str">
        <f t="shared" si="74"/>
        <v>GND</v>
      </c>
      <c r="C830" t="str">
        <f t="shared" si="75"/>
        <v>U1-GND</v>
      </c>
      <c r="D830" t="str">
        <f t="shared" si="76"/>
        <v>U1-V23</v>
      </c>
      <c r="E830" t="s">
        <v>435</v>
      </c>
      <c r="F830" t="s">
        <v>1391</v>
      </c>
      <c r="G830" t="s">
        <v>325</v>
      </c>
    </row>
    <row r="831" spans="1:7" x14ac:dyDescent="0.25">
      <c r="A831" t="str">
        <f t="shared" si="73"/>
        <v>U1-V26</v>
      </c>
      <c r="B831" t="str">
        <f t="shared" si="74"/>
        <v>GND</v>
      </c>
      <c r="C831" t="str">
        <f t="shared" si="75"/>
        <v>U1-GND</v>
      </c>
      <c r="D831" t="str">
        <f t="shared" si="76"/>
        <v>U1-V26</v>
      </c>
      <c r="E831" t="s">
        <v>435</v>
      </c>
      <c r="F831" t="s">
        <v>1392</v>
      </c>
      <c r="G831" t="s">
        <v>325</v>
      </c>
    </row>
    <row r="832" spans="1:7" x14ac:dyDescent="0.25">
      <c r="A832" t="str">
        <f t="shared" si="73"/>
        <v>U1-V27</v>
      </c>
      <c r="B832" t="str">
        <f t="shared" si="74"/>
        <v>GND</v>
      </c>
      <c r="C832" t="str">
        <f t="shared" si="75"/>
        <v>U1-GND</v>
      </c>
      <c r="D832" t="str">
        <f t="shared" si="76"/>
        <v>U1-V27</v>
      </c>
      <c r="E832" t="s">
        <v>435</v>
      </c>
      <c r="F832" t="s">
        <v>1393</v>
      </c>
      <c r="G832" t="s">
        <v>325</v>
      </c>
    </row>
    <row r="833" spans="1:7" x14ac:dyDescent="0.25">
      <c r="A833" t="str">
        <f t="shared" si="73"/>
        <v>U1-V30</v>
      </c>
      <c r="B833" t="str">
        <f t="shared" si="74"/>
        <v>GND</v>
      </c>
      <c r="C833" t="str">
        <f t="shared" si="75"/>
        <v>U1-GND</v>
      </c>
      <c r="D833" t="str">
        <f t="shared" si="76"/>
        <v>U1-V30</v>
      </c>
      <c r="E833" t="s">
        <v>435</v>
      </c>
      <c r="F833" t="s">
        <v>1394</v>
      </c>
      <c r="G833" t="s">
        <v>325</v>
      </c>
    </row>
    <row r="834" spans="1:7" x14ac:dyDescent="0.25">
      <c r="A834" t="str">
        <f t="shared" si="73"/>
        <v>U1-W1</v>
      </c>
      <c r="B834" t="str">
        <f t="shared" si="74"/>
        <v>GND</v>
      </c>
      <c r="C834" t="str">
        <f t="shared" si="75"/>
        <v>U1-GND</v>
      </c>
      <c r="D834" t="str">
        <f t="shared" si="76"/>
        <v>U1-W1</v>
      </c>
      <c r="E834" t="s">
        <v>435</v>
      </c>
      <c r="F834" t="s">
        <v>1395</v>
      </c>
      <c r="G834" t="s">
        <v>325</v>
      </c>
    </row>
    <row r="835" spans="1:7" x14ac:dyDescent="0.25">
      <c r="A835" t="str">
        <f t="shared" si="73"/>
        <v>U1-W6</v>
      </c>
      <c r="B835" t="str">
        <f t="shared" si="74"/>
        <v>GND</v>
      </c>
      <c r="C835" t="str">
        <f t="shared" si="75"/>
        <v>U1-GND</v>
      </c>
      <c r="D835" t="str">
        <f t="shared" si="76"/>
        <v>U1-W6</v>
      </c>
      <c r="E835" t="s">
        <v>435</v>
      </c>
      <c r="F835" t="s">
        <v>1396</v>
      </c>
      <c r="G835" t="s">
        <v>325</v>
      </c>
    </row>
    <row r="836" spans="1:7" x14ac:dyDescent="0.25">
      <c r="A836" t="str">
        <f t="shared" si="73"/>
        <v>U1-W8</v>
      </c>
      <c r="B836" t="str">
        <f t="shared" si="74"/>
        <v>GND</v>
      </c>
      <c r="C836" t="str">
        <f t="shared" si="75"/>
        <v>U1-GND</v>
      </c>
      <c r="D836" t="str">
        <f t="shared" si="76"/>
        <v>U1-W8</v>
      </c>
      <c r="E836" t="s">
        <v>435</v>
      </c>
      <c r="F836" t="s">
        <v>1397</v>
      </c>
      <c r="G836" t="s">
        <v>325</v>
      </c>
    </row>
    <row r="837" spans="1:7" x14ac:dyDescent="0.25">
      <c r="A837" t="str">
        <f t="shared" si="73"/>
        <v>U1-W9</v>
      </c>
      <c r="B837" t="str">
        <f t="shared" si="74"/>
        <v>GND</v>
      </c>
      <c r="C837" t="str">
        <f t="shared" si="75"/>
        <v>U1-GND</v>
      </c>
      <c r="D837" t="str">
        <f t="shared" si="76"/>
        <v>U1-W9</v>
      </c>
      <c r="E837" t="s">
        <v>435</v>
      </c>
      <c r="F837" t="s">
        <v>1398</v>
      </c>
      <c r="G837" t="s">
        <v>325</v>
      </c>
    </row>
    <row r="838" spans="1:7" x14ac:dyDescent="0.25">
      <c r="A838" t="str">
        <f t="shared" ref="A838:A901" si="77">$E838&amp;"-"&amp;$F838</f>
        <v>U1-W11</v>
      </c>
      <c r="B838" t="str">
        <f t="shared" ref="B838:B901" si="78">IF(OR(E838=$A$2,E838=$B$2,E838=$C$2,E838=$D$2),"--",G838)</f>
        <v>GND</v>
      </c>
      <c r="C838" t="str">
        <f t="shared" ref="C838:C901" si="79">$E838&amp;"-"&amp;$G838</f>
        <v>U1-GND</v>
      </c>
      <c r="D838" t="str">
        <f t="shared" ref="D838:D901" si="80">A838</f>
        <v>U1-W11</v>
      </c>
      <c r="E838" t="s">
        <v>435</v>
      </c>
      <c r="F838" t="s">
        <v>1399</v>
      </c>
      <c r="G838" t="s">
        <v>325</v>
      </c>
    </row>
    <row r="839" spans="1:7" x14ac:dyDescent="0.25">
      <c r="A839" t="str">
        <f t="shared" si="77"/>
        <v>U1-W13</v>
      </c>
      <c r="B839" t="str">
        <f t="shared" si="78"/>
        <v>GND</v>
      </c>
      <c r="C839" t="str">
        <f t="shared" si="79"/>
        <v>U1-GND</v>
      </c>
      <c r="D839" t="str">
        <f t="shared" si="80"/>
        <v>U1-W13</v>
      </c>
      <c r="E839" t="s">
        <v>435</v>
      </c>
      <c r="F839" t="s">
        <v>1400</v>
      </c>
      <c r="G839" t="s">
        <v>325</v>
      </c>
    </row>
    <row r="840" spans="1:7" x14ac:dyDescent="0.25">
      <c r="A840" t="str">
        <f t="shared" si="77"/>
        <v>U1-W15</v>
      </c>
      <c r="B840" t="str">
        <f t="shared" si="78"/>
        <v>GND</v>
      </c>
      <c r="C840" t="str">
        <f t="shared" si="79"/>
        <v>U1-GND</v>
      </c>
      <c r="D840" t="str">
        <f t="shared" si="80"/>
        <v>U1-W15</v>
      </c>
      <c r="E840" t="s">
        <v>435</v>
      </c>
      <c r="F840" t="s">
        <v>1401</v>
      </c>
      <c r="G840" t="s">
        <v>325</v>
      </c>
    </row>
    <row r="841" spans="1:7" x14ac:dyDescent="0.25">
      <c r="A841" t="str">
        <f t="shared" si="77"/>
        <v>U1-W17</v>
      </c>
      <c r="B841" t="str">
        <f t="shared" si="78"/>
        <v>GND</v>
      </c>
      <c r="C841" t="str">
        <f t="shared" si="79"/>
        <v>U1-GND</v>
      </c>
      <c r="D841" t="str">
        <f t="shared" si="80"/>
        <v>U1-W17</v>
      </c>
      <c r="E841" t="s">
        <v>435</v>
      </c>
      <c r="F841" t="s">
        <v>1402</v>
      </c>
      <c r="G841" t="s">
        <v>325</v>
      </c>
    </row>
    <row r="842" spans="1:7" x14ac:dyDescent="0.25">
      <c r="A842" t="str">
        <f t="shared" si="77"/>
        <v>U1-W19</v>
      </c>
      <c r="B842" t="str">
        <f t="shared" si="78"/>
        <v>GND</v>
      </c>
      <c r="C842" t="str">
        <f t="shared" si="79"/>
        <v>U1-GND</v>
      </c>
      <c r="D842" t="str">
        <f t="shared" si="80"/>
        <v>U1-W19</v>
      </c>
      <c r="E842" t="s">
        <v>435</v>
      </c>
      <c r="F842" t="s">
        <v>1403</v>
      </c>
      <c r="G842" t="s">
        <v>325</v>
      </c>
    </row>
    <row r="843" spans="1:7" x14ac:dyDescent="0.25">
      <c r="A843" t="str">
        <f t="shared" si="77"/>
        <v>U1-W21</v>
      </c>
      <c r="B843" t="str">
        <f t="shared" si="78"/>
        <v>GND</v>
      </c>
      <c r="C843" t="str">
        <f t="shared" si="79"/>
        <v>U1-GND</v>
      </c>
      <c r="D843" t="str">
        <f t="shared" si="80"/>
        <v>U1-W21</v>
      </c>
      <c r="E843" t="s">
        <v>435</v>
      </c>
      <c r="F843" t="s">
        <v>1404</v>
      </c>
      <c r="G843" t="s">
        <v>325</v>
      </c>
    </row>
    <row r="844" spans="1:7" x14ac:dyDescent="0.25">
      <c r="A844" t="str">
        <f t="shared" si="77"/>
        <v>U1-W23</v>
      </c>
      <c r="B844" t="str">
        <f t="shared" si="78"/>
        <v>GND</v>
      </c>
      <c r="C844" t="str">
        <f t="shared" si="79"/>
        <v>U1-GND</v>
      </c>
      <c r="D844" t="str">
        <f t="shared" si="80"/>
        <v>U1-W23</v>
      </c>
      <c r="E844" t="s">
        <v>435</v>
      </c>
      <c r="F844" t="s">
        <v>1405</v>
      </c>
      <c r="G844" t="s">
        <v>325</v>
      </c>
    </row>
    <row r="845" spans="1:7" x14ac:dyDescent="0.25">
      <c r="A845" t="str">
        <f t="shared" si="77"/>
        <v>U1-W24</v>
      </c>
      <c r="B845" t="str">
        <f t="shared" si="78"/>
        <v>GND</v>
      </c>
      <c r="C845" t="str">
        <f t="shared" si="79"/>
        <v>U1-GND</v>
      </c>
      <c r="D845" t="str">
        <f t="shared" si="80"/>
        <v>U1-W24</v>
      </c>
      <c r="E845" t="s">
        <v>435</v>
      </c>
      <c r="F845" t="s">
        <v>1406</v>
      </c>
      <c r="G845" t="s">
        <v>325</v>
      </c>
    </row>
    <row r="846" spans="1:7" x14ac:dyDescent="0.25">
      <c r="A846" t="str">
        <f t="shared" si="77"/>
        <v>U1-W25</v>
      </c>
      <c r="B846" t="str">
        <f t="shared" si="78"/>
        <v>GND</v>
      </c>
      <c r="C846" t="str">
        <f t="shared" si="79"/>
        <v>U1-GND</v>
      </c>
      <c r="D846" t="str">
        <f t="shared" si="80"/>
        <v>U1-W25</v>
      </c>
      <c r="E846" t="s">
        <v>435</v>
      </c>
      <c r="F846" t="s">
        <v>1407</v>
      </c>
      <c r="G846" t="s">
        <v>325</v>
      </c>
    </row>
    <row r="847" spans="1:7" x14ac:dyDescent="0.25">
      <c r="A847" t="str">
        <f t="shared" si="77"/>
        <v>U1-W26</v>
      </c>
      <c r="B847" t="str">
        <f t="shared" si="78"/>
        <v>GND</v>
      </c>
      <c r="C847" t="str">
        <f t="shared" si="79"/>
        <v>U1-GND</v>
      </c>
      <c r="D847" t="str">
        <f t="shared" si="80"/>
        <v>U1-W26</v>
      </c>
      <c r="E847" t="s">
        <v>435</v>
      </c>
      <c r="F847" t="s">
        <v>1408</v>
      </c>
      <c r="G847" t="s">
        <v>325</v>
      </c>
    </row>
    <row r="848" spans="1:7" x14ac:dyDescent="0.25">
      <c r="A848" t="str">
        <f t="shared" si="77"/>
        <v>U1-W27</v>
      </c>
      <c r="B848" t="str">
        <f t="shared" si="78"/>
        <v>GND</v>
      </c>
      <c r="C848" t="str">
        <f t="shared" si="79"/>
        <v>U1-GND</v>
      </c>
      <c r="D848" t="str">
        <f t="shared" si="80"/>
        <v>U1-W27</v>
      </c>
      <c r="E848" t="s">
        <v>435</v>
      </c>
      <c r="F848" t="s">
        <v>1409</v>
      </c>
      <c r="G848" t="s">
        <v>325</v>
      </c>
    </row>
    <row r="849" spans="1:7" x14ac:dyDescent="0.25">
      <c r="A849" t="str">
        <f t="shared" si="77"/>
        <v>U1-W28</v>
      </c>
      <c r="B849" t="str">
        <f t="shared" si="78"/>
        <v>GND</v>
      </c>
      <c r="C849" t="str">
        <f t="shared" si="79"/>
        <v>U1-GND</v>
      </c>
      <c r="D849" t="str">
        <f t="shared" si="80"/>
        <v>U1-W28</v>
      </c>
      <c r="E849" t="s">
        <v>435</v>
      </c>
      <c r="F849" t="s">
        <v>1410</v>
      </c>
      <c r="G849" t="s">
        <v>325</v>
      </c>
    </row>
    <row r="850" spans="1:7" x14ac:dyDescent="0.25">
      <c r="A850" t="str">
        <f t="shared" si="77"/>
        <v>U1-W29</v>
      </c>
      <c r="B850" t="str">
        <f t="shared" si="78"/>
        <v>GND</v>
      </c>
      <c r="C850" t="str">
        <f t="shared" si="79"/>
        <v>U1-GND</v>
      </c>
      <c r="D850" t="str">
        <f t="shared" si="80"/>
        <v>U1-W29</v>
      </c>
      <c r="E850" t="s">
        <v>435</v>
      </c>
      <c r="F850" t="s">
        <v>1411</v>
      </c>
      <c r="G850" t="s">
        <v>325</v>
      </c>
    </row>
    <row r="851" spans="1:7" x14ac:dyDescent="0.25">
      <c r="A851" t="str">
        <f t="shared" si="77"/>
        <v>U1-W30</v>
      </c>
      <c r="B851" t="str">
        <f t="shared" si="78"/>
        <v>GND</v>
      </c>
      <c r="C851" t="str">
        <f t="shared" si="79"/>
        <v>U1-GND</v>
      </c>
      <c r="D851" t="str">
        <f t="shared" si="80"/>
        <v>U1-W30</v>
      </c>
      <c r="E851" t="s">
        <v>435</v>
      </c>
      <c r="F851" t="s">
        <v>1412</v>
      </c>
      <c r="G851" t="s">
        <v>325</v>
      </c>
    </row>
    <row r="852" spans="1:7" x14ac:dyDescent="0.25">
      <c r="A852" t="str">
        <f t="shared" si="77"/>
        <v>U1-Y3</v>
      </c>
      <c r="B852" t="str">
        <f t="shared" si="78"/>
        <v>GND</v>
      </c>
      <c r="C852" t="str">
        <f t="shared" si="79"/>
        <v>U1-GND</v>
      </c>
      <c r="D852" t="str">
        <f t="shared" si="80"/>
        <v>U1-Y3</v>
      </c>
      <c r="E852" t="s">
        <v>435</v>
      </c>
      <c r="F852" t="s">
        <v>1413</v>
      </c>
      <c r="G852" t="s">
        <v>325</v>
      </c>
    </row>
    <row r="853" spans="1:7" x14ac:dyDescent="0.25">
      <c r="A853" t="str">
        <f t="shared" si="77"/>
        <v>U1-Y8</v>
      </c>
      <c r="B853" t="str">
        <f t="shared" si="78"/>
        <v>GND</v>
      </c>
      <c r="C853" t="str">
        <f t="shared" si="79"/>
        <v>U1-GND</v>
      </c>
      <c r="D853" t="str">
        <f t="shared" si="80"/>
        <v>U1-Y8</v>
      </c>
      <c r="E853" t="s">
        <v>435</v>
      </c>
      <c r="F853" t="s">
        <v>1414</v>
      </c>
      <c r="G853" t="s">
        <v>325</v>
      </c>
    </row>
    <row r="854" spans="1:7" x14ac:dyDescent="0.25">
      <c r="A854" t="str">
        <f t="shared" si="77"/>
        <v>U1-Y9</v>
      </c>
      <c r="B854" t="str">
        <f t="shared" si="78"/>
        <v>GND</v>
      </c>
      <c r="C854" t="str">
        <f t="shared" si="79"/>
        <v>U1-GND</v>
      </c>
      <c r="D854" t="str">
        <f t="shared" si="80"/>
        <v>U1-Y9</v>
      </c>
      <c r="E854" t="s">
        <v>435</v>
      </c>
      <c r="F854" t="s">
        <v>1415</v>
      </c>
      <c r="G854" t="s">
        <v>325</v>
      </c>
    </row>
    <row r="855" spans="1:7" x14ac:dyDescent="0.25">
      <c r="A855" t="str">
        <f t="shared" si="77"/>
        <v>U1-Y12</v>
      </c>
      <c r="B855" t="str">
        <f t="shared" si="78"/>
        <v>GND</v>
      </c>
      <c r="C855" t="str">
        <f t="shared" si="79"/>
        <v>U1-GND</v>
      </c>
      <c r="D855" t="str">
        <f t="shared" si="80"/>
        <v>U1-Y12</v>
      </c>
      <c r="E855" t="s">
        <v>435</v>
      </c>
      <c r="F855" t="s">
        <v>1416</v>
      </c>
      <c r="G855" t="s">
        <v>325</v>
      </c>
    </row>
    <row r="856" spans="1:7" x14ac:dyDescent="0.25">
      <c r="A856" t="str">
        <f t="shared" si="77"/>
        <v>U1-Y14</v>
      </c>
      <c r="B856" t="str">
        <f t="shared" si="78"/>
        <v>GND</v>
      </c>
      <c r="C856" t="str">
        <f t="shared" si="79"/>
        <v>U1-GND</v>
      </c>
      <c r="D856" t="str">
        <f t="shared" si="80"/>
        <v>U1-Y14</v>
      </c>
      <c r="E856" t="s">
        <v>435</v>
      </c>
      <c r="F856" t="s">
        <v>1417</v>
      </c>
      <c r="G856" t="s">
        <v>325</v>
      </c>
    </row>
    <row r="857" spans="1:7" x14ac:dyDescent="0.25">
      <c r="A857" t="str">
        <f t="shared" si="77"/>
        <v>U1-Y16</v>
      </c>
      <c r="B857" t="str">
        <f t="shared" si="78"/>
        <v>GND</v>
      </c>
      <c r="C857" t="str">
        <f t="shared" si="79"/>
        <v>U1-GND</v>
      </c>
      <c r="D857" t="str">
        <f t="shared" si="80"/>
        <v>U1-Y16</v>
      </c>
      <c r="E857" t="s">
        <v>435</v>
      </c>
      <c r="F857" t="s">
        <v>1418</v>
      </c>
      <c r="G857" t="s">
        <v>325</v>
      </c>
    </row>
    <row r="858" spans="1:7" x14ac:dyDescent="0.25">
      <c r="A858" t="str">
        <f t="shared" si="77"/>
        <v>U1-Y18</v>
      </c>
      <c r="B858" t="str">
        <f t="shared" si="78"/>
        <v>GND</v>
      </c>
      <c r="C858" t="str">
        <f t="shared" si="79"/>
        <v>U1-GND</v>
      </c>
      <c r="D858" t="str">
        <f t="shared" si="80"/>
        <v>U1-Y18</v>
      </c>
      <c r="E858" t="s">
        <v>435</v>
      </c>
      <c r="F858" t="s">
        <v>1419</v>
      </c>
      <c r="G858" t="s">
        <v>325</v>
      </c>
    </row>
    <row r="859" spans="1:7" x14ac:dyDescent="0.25">
      <c r="A859" t="str">
        <f t="shared" si="77"/>
        <v>U1-Y19</v>
      </c>
      <c r="B859" t="str">
        <f t="shared" si="78"/>
        <v>GND</v>
      </c>
      <c r="C859" t="str">
        <f t="shared" si="79"/>
        <v>U1-GND</v>
      </c>
      <c r="D859" t="str">
        <f t="shared" si="80"/>
        <v>U1-Y19</v>
      </c>
      <c r="E859" t="s">
        <v>435</v>
      </c>
      <c r="F859" t="s">
        <v>1420</v>
      </c>
      <c r="G859" t="s">
        <v>325</v>
      </c>
    </row>
    <row r="860" spans="1:7" x14ac:dyDescent="0.25">
      <c r="A860" t="str">
        <f t="shared" si="77"/>
        <v>U1-Y20</v>
      </c>
      <c r="B860" t="str">
        <f t="shared" si="78"/>
        <v>GND</v>
      </c>
      <c r="C860" t="str">
        <f t="shared" si="79"/>
        <v>U1-GND</v>
      </c>
      <c r="D860" t="str">
        <f t="shared" si="80"/>
        <v>U1-Y20</v>
      </c>
      <c r="E860" t="s">
        <v>435</v>
      </c>
      <c r="F860" t="s">
        <v>1421</v>
      </c>
      <c r="G860" t="s">
        <v>325</v>
      </c>
    </row>
    <row r="861" spans="1:7" x14ac:dyDescent="0.25">
      <c r="A861" t="str">
        <f t="shared" si="77"/>
        <v>U1-Y21</v>
      </c>
      <c r="B861" t="str">
        <f t="shared" si="78"/>
        <v>GND</v>
      </c>
      <c r="C861" t="str">
        <f t="shared" si="79"/>
        <v>U1-GND</v>
      </c>
      <c r="D861" t="str">
        <f t="shared" si="80"/>
        <v>U1-Y21</v>
      </c>
      <c r="E861" t="s">
        <v>435</v>
      </c>
      <c r="F861" t="s">
        <v>1422</v>
      </c>
      <c r="G861" t="s">
        <v>325</v>
      </c>
    </row>
    <row r="862" spans="1:7" x14ac:dyDescent="0.25">
      <c r="A862" t="str">
        <f t="shared" si="77"/>
        <v>U1-Y23</v>
      </c>
      <c r="B862" t="str">
        <f t="shared" si="78"/>
        <v>GND</v>
      </c>
      <c r="C862" t="str">
        <f t="shared" si="79"/>
        <v>U1-GND</v>
      </c>
      <c r="D862" t="str">
        <f t="shared" si="80"/>
        <v>U1-Y23</v>
      </c>
      <c r="E862" t="s">
        <v>435</v>
      </c>
      <c r="F862" t="s">
        <v>1423</v>
      </c>
      <c r="G862" t="s">
        <v>325</v>
      </c>
    </row>
    <row r="863" spans="1:7" x14ac:dyDescent="0.25">
      <c r="A863" t="str">
        <f t="shared" si="77"/>
        <v>U1-Y26</v>
      </c>
      <c r="B863" t="str">
        <f t="shared" si="78"/>
        <v>GND</v>
      </c>
      <c r="C863" t="str">
        <f t="shared" si="79"/>
        <v>U1-GND</v>
      </c>
      <c r="D863" t="str">
        <f t="shared" si="80"/>
        <v>U1-Y26</v>
      </c>
      <c r="E863" t="s">
        <v>435</v>
      </c>
      <c r="F863" t="s">
        <v>1424</v>
      </c>
      <c r="G863" t="s">
        <v>325</v>
      </c>
    </row>
    <row r="864" spans="1:7" x14ac:dyDescent="0.25">
      <c r="A864" t="str">
        <f t="shared" si="77"/>
        <v>U1-Y28</v>
      </c>
      <c r="B864" t="str">
        <f t="shared" si="78"/>
        <v>GND</v>
      </c>
      <c r="C864" t="str">
        <f t="shared" si="79"/>
        <v>U1-GND</v>
      </c>
      <c r="D864" t="str">
        <f t="shared" si="80"/>
        <v>U1-Y28</v>
      </c>
      <c r="E864" t="s">
        <v>435</v>
      </c>
      <c r="F864" t="s">
        <v>1425</v>
      </c>
      <c r="G864" t="s">
        <v>325</v>
      </c>
    </row>
    <row r="865" spans="1:7" x14ac:dyDescent="0.25">
      <c r="A865" t="str">
        <f t="shared" si="77"/>
        <v>U1-AB21</v>
      </c>
      <c r="B865" t="str">
        <f t="shared" si="78"/>
        <v>3.3V</v>
      </c>
      <c r="C865" t="str">
        <f t="shared" si="79"/>
        <v>U1-3.3V</v>
      </c>
      <c r="D865" t="str">
        <f t="shared" si="80"/>
        <v>U1-AB21</v>
      </c>
      <c r="E865" t="s">
        <v>435</v>
      </c>
      <c r="F865" t="s">
        <v>1426</v>
      </c>
      <c r="G865" t="s">
        <v>290</v>
      </c>
    </row>
    <row r="866" spans="1:7" x14ac:dyDescent="0.25">
      <c r="A866" t="str">
        <f t="shared" si="77"/>
        <v>U1-AC21</v>
      </c>
      <c r="B866" t="str">
        <f t="shared" si="78"/>
        <v>3.3V</v>
      </c>
      <c r="C866" t="str">
        <f t="shared" si="79"/>
        <v>U1-3.3V</v>
      </c>
      <c r="D866" t="str">
        <f t="shared" si="80"/>
        <v>U1-AC21</v>
      </c>
      <c r="E866" t="s">
        <v>435</v>
      </c>
      <c r="F866" t="s">
        <v>1427</v>
      </c>
      <c r="G866" t="s">
        <v>290</v>
      </c>
    </row>
    <row r="867" spans="1:7" x14ac:dyDescent="0.25">
      <c r="A867" t="str">
        <f t="shared" si="77"/>
        <v>U1-AD22</v>
      </c>
      <c r="B867" t="str">
        <f t="shared" si="78"/>
        <v>3.3V</v>
      </c>
      <c r="C867" t="str">
        <f t="shared" si="79"/>
        <v>U1-3.3V</v>
      </c>
      <c r="D867" t="str">
        <f t="shared" si="80"/>
        <v>U1-AD22</v>
      </c>
      <c r="E867" t="s">
        <v>435</v>
      </c>
      <c r="F867" t="s">
        <v>1428</v>
      </c>
      <c r="G867" t="s">
        <v>290</v>
      </c>
    </row>
    <row r="868" spans="1:7" x14ac:dyDescent="0.25">
      <c r="A868" t="str">
        <f t="shared" si="77"/>
        <v>U1-AE21</v>
      </c>
      <c r="B868" t="str">
        <f t="shared" si="78"/>
        <v>3.3V</v>
      </c>
      <c r="C868" t="str">
        <f t="shared" si="79"/>
        <v>U1-3.3V</v>
      </c>
      <c r="D868" t="str">
        <f t="shared" si="80"/>
        <v>U1-AE21</v>
      </c>
      <c r="E868" t="s">
        <v>435</v>
      </c>
      <c r="F868" t="s">
        <v>1429</v>
      </c>
      <c r="G868" t="s">
        <v>290</v>
      </c>
    </row>
    <row r="869" spans="1:7" x14ac:dyDescent="0.25">
      <c r="A869" t="str">
        <f t="shared" si="77"/>
        <v>U1-AE25</v>
      </c>
      <c r="B869" t="str">
        <f t="shared" si="78"/>
        <v>D0</v>
      </c>
      <c r="C869" t="str">
        <f t="shared" si="79"/>
        <v>U1-D0</v>
      </c>
      <c r="D869" t="str">
        <f t="shared" si="80"/>
        <v>U1-AE25</v>
      </c>
      <c r="E869" t="s">
        <v>435</v>
      </c>
      <c r="F869" t="s">
        <v>1430</v>
      </c>
      <c r="G869" t="s">
        <v>301</v>
      </c>
    </row>
    <row r="870" spans="1:7" x14ac:dyDescent="0.25">
      <c r="A870" t="str">
        <f t="shared" si="77"/>
        <v>U1-AF19</v>
      </c>
      <c r="B870" t="str">
        <f t="shared" si="78"/>
        <v>D4</v>
      </c>
      <c r="C870" t="str">
        <f t="shared" si="79"/>
        <v>U1-D4</v>
      </c>
      <c r="D870" t="str">
        <f t="shared" si="80"/>
        <v>U1-AF19</v>
      </c>
      <c r="E870" t="s">
        <v>435</v>
      </c>
      <c r="F870" t="s">
        <v>1431</v>
      </c>
      <c r="G870" t="s">
        <v>309</v>
      </c>
    </row>
    <row r="871" spans="1:7" x14ac:dyDescent="0.25">
      <c r="A871" t="str">
        <f t="shared" si="77"/>
        <v>U1-AF21</v>
      </c>
      <c r="B871" t="str">
        <f t="shared" si="78"/>
        <v>D1</v>
      </c>
      <c r="C871" t="str">
        <f t="shared" si="79"/>
        <v>U1-D1</v>
      </c>
      <c r="D871" t="str">
        <f t="shared" si="80"/>
        <v>U1-AF21</v>
      </c>
      <c r="E871" t="s">
        <v>435</v>
      </c>
      <c r="F871" t="s">
        <v>1432</v>
      </c>
      <c r="G871" t="s">
        <v>303</v>
      </c>
    </row>
    <row r="872" spans="1:7" x14ac:dyDescent="0.25">
      <c r="A872" t="str">
        <f t="shared" si="77"/>
        <v>U1-AF22</v>
      </c>
      <c r="B872" t="str">
        <f t="shared" si="78"/>
        <v>AREF</v>
      </c>
      <c r="C872" t="str">
        <f t="shared" si="79"/>
        <v>U1-AREF</v>
      </c>
      <c r="D872" t="str">
        <f t="shared" si="80"/>
        <v>U1-AF22</v>
      </c>
      <c r="E872" t="s">
        <v>435</v>
      </c>
      <c r="F872" t="s">
        <v>1433</v>
      </c>
      <c r="G872" t="s">
        <v>284</v>
      </c>
    </row>
    <row r="873" spans="1:7" x14ac:dyDescent="0.25">
      <c r="A873" t="str">
        <f t="shared" si="77"/>
        <v>U1-AF23</v>
      </c>
      <c r="B873" t="str">
        <f t="shared" si="78"/>
        <v>AIN0</v>
      </c>
      <c r="C873" t="str">
        <f t="shared" si="79"/>
        <v>U1-AIN0</v>
      </c>
      <c r="D873" t="str">
        <f t="shared" si="80"/>
        <v>U1-AF23</v>
      </c>
      <c r="E873" t="s">
        <v>435</v>
      </c>
      <c r="F873" t="s">
        <v>1434</v>
      </c>
      <c r="G873" t="s">
        <v>287</v>
      </c>
    </row>
    <row r="874" spans="1:7" x14ac:dyDescent="0.25">
      <c r="A874" t="str">
        <f t="shared" si="77"/>
        <v>U1-AF24</v>
      </c>
      <c r="B874" t="str">
        <f t="shared" si="78"/>
        <v>AIN1</v>
      </c>
      <c r="C874" t="str">
        <f t="shared" si="79"/>
        <v>U1-AIN1</v>
      </c>
      <c r="D874" t="str">
        <f t="shared" si="80"/>
        <v>U1-AF24</v>
      </c>
      <c r="E874" t="s">
        <v>435</v>
      </c>
      <c r="F874" t="s">
        <v>1435</v>
      </c>
      <c r="G874" t="s">
        <v>289</v>
      </c>
    </row>
    <row r="875" spans="1:7" x14ac:dyDescent="0.25">
      <c r="A875" t="str">
        <f t="shared" si="77"/>
        <v>U1-AF26</v>
      </c>
      <c r="B875" t="str">
        <f t="shared" si="78"/>
        <v>AIN6</v>
      </c>
      <c r="C875" t="str">
        <f t="shared" si="79"/>
        <v>U1-AIN6</v>
      </c>
      <c r="D875" t="str">
        <f t="shared" si="80"/>
        <v>U1-AF26</v>
      </c>
      <c r="E875" t="s">
        <v>435</v>
      </c>
      <c r="F875" t="s">
        <v>1436</v>
      </c>
      <c r="G875" t="s">
        <v>299</v>
      </c>
    </row>
    <row r="876" spans="1:7" x14ac:dyDescent="0.25">
      <c r="A876" t="str">
        <f t="shared" si="77"/>
        <v>U1-AF27</v>
      </c>
      <c r="B876" t="str">
        <f t="shared" si="78"/>
        <v>AIN5</v>
      </c>
      <c r="C876" t="str">
        <f t="shared" si="79"/>
        <v>U1-AIN5</v>
      </c>
      <c r="D876" t="str">
        <f t="shared" si="80"/>
        <v>U1-AF27</v>
      </c>
      <c r="E876" t="s">
        <v>435</v>
      </c>
      <c r="F876" t="s">
        <v>1437</v>
      </c>
      <c r="G876" t="s">
        <v>297</v>
      </c>
    </row>
    <row r="877" spans="1:7" x14ac:dyDescent="0.25">
      <c r="A877" t="str">
        <f t="shared" si="77"/>
        <v>U1-AG19</v>
      </c>
      <c r="B877" t="str">
        <f t="shared" si="78"/>
        <v>D3</v>
      </c>
      <c r="C877" t="str">
        <f t="shared" si="79"/>
        <v>U1-D3</v>
      </c>
      <c r="D877" t="str">
        <f t="shared" si="80"/>
        <v>U1-AG19</v>
      </c>
      <c r="E877" t="s">
        <v>435</v>
      </c>
      <c r="F877" t="s">
        <v>1438</v>
      </c>
      <c r="G877" t="s">
        <v>307</v>
      </c>
    </row>
    <row r="878" spans="1:7" x14ac:dyDescent="0.25">
      <c r="A878" t="str">
        <f t="shared" si="77"/>
        <v>U1-AG20</v>
      </c>
      <c r="B878" t="str">
        <f t="shared" si="78"/>
        <v>D5</v>
      </c>
      <c r="C878" t="str">
        <f t="shared" si="79"/>
        <v>U1-D5</v>
      </c>
      <c r="D878" t="str">
        <f t="shared" si="80"/>
        <v>U1-AG20</v>
      </c>
      <c r="E878" t="s">
        <v>435</v>
      </c>
      <c r="F878" t="s">
        <v>1439</v>
      </c>
      <c r="G878" t="s">
        <v>311</v>
      </c>
    </row>
    <row r="879" spans="1:7" x14ac:dyDescent="0.25">
      <c r="A879" t="str">
        <f t="shared" si="77"/>
        <v>U1-AG21</v>
      </c>
      <c r="B879" t="str">
        <f t="shared" si="78"/>
        <v>LED1</v>
      </c>
      <c r="C879" t="str">
        <f t="shared" si="79"/>
        <v>U1-LED1</v>
      </c>
      <c r="D879" t="str">
        <f t="shared" si="80"/>
        <v>U1-AG21</v>
      </c>
      <c r="E879" t="s">
        <v>435</v>
      </c>
      <c r="F879" t="s">
        <v>1440</v>
      </c>
      <c r="G879" t="s">
        <v>411</v>
      </c>
    </row>
    <row r="880" spans="1:7" x14ac:dyDescent="0.25">
      <c r="A880" t="str">
        <f t="shared" si="77"/>
        <v>U1-AG23</v>
      </c>
      <c r="B880" t="str">
        <f t="shared" si="78"/>
        <v>BDBUS0</v>
      </c>
      <c r="C880" t="str">
        <f t="shared" si="79"/>
        <v>U1-BDBUS0</v>
      </c>
      <c r="D880" t="str">
        <f t="shared" si="80"/>
        <v>U1-AG23</v>
      </c>
      <c r="E880" t="s">
        <v>435</v>
      </c>
      <c r="F880" t="s">
        <v>1441</v>
      </c>
      <c r="G880" t="s">
        <v>355</v>
      </c>
    </row>
    <row r="881" spans="1:7" x14ac:dyDescent="0.25">
      <c r="A881" t="str">
        <f t="shared" si="77"/>
        <v>U1-AG24</v>
      </c>
      <c r="B881" t="str">
        <f t="shared" si="78"/>
        <v>BDBUS1</v>
      </c>
      <c r="C881" t="str">
        <f t="shared" si="79"/>
        <v>U1-BDBUS1</v>
      </c>
      <c r="D881" t="str">
        <f t="shared" si="80"/>
        <v>U1-AG24</v>
      </c>
      <c r="E881" t="s">
        <v>435</v>
      </c>
      <c r="F881" t="s">
        <v>1442</v>
      </c>
      <c r="G881" t="s">
        <v>356</v>
      </c>
    </row>
    <row r="882" spans="1:7" x14ac:dyDescent="0.25">
      <c r="A882" t="str">
        <f t="shared" si="77"/>
        <v>U1-AG26</v>
      </c>
      <c r="B882" t="str">
        <f t="shared" si="78"/>
        <v>AIN2</v>
      </c>
      <c r="C882" t="str">
        <f t="shared" si="79"/>
        <v>U1-AIN2</v>
      </c>
      <c r="D882" t="str">
        <f t="shared" si="80"/>
        <v>U1-AG26</v>
      </c>
      <c r="E882" t="s">
        <v>435</v>
      </c>
      <c r="F882" t="s">
        <v>1443</v>
      </c>
      <c r="G882" t="s">
        <v>291</v>
      </c>
    </row>
    <row r="883" spans="1:7" x14ac:dyDescent="0.25">
      <c r="A883" t="str">
        <f t="shared" si="77"/>
        <v>U1-AH18</v>
      </c>
      <c r="B883" t="str">
        <f t="shared" si="78"/>
        <v>D9</v>
      </c>
      <c r="C883" t="str">
        <f t="shared" si="79"/>
        <v>U1-D9</v>
      </c>
      <c r="D883" t="str">
        <f t="shared" si="80"/>
        <v>U1-AH18</v>
      </c>
      <c r="E883" t="s">
        <v>435</v>
      </c>
      <c r="F883" t="s">
        <v>1444</v>
      </c>
      <c r="G883" t="s">
        <v>318</v>
      </c>
    </row>
    <row r="884" spans="1:7" x14ac:dyDescent="0.25">
      <c r="A884" t="str">
        <f t="shared" si="77"/>
        <v>U1-AH20</v>
      </c>
      <c r="B884" t="str">
        <f t="shared" si="78"/>
        <v>D2</v>
      </c>
      <c r="C884" t="str">
        <f t="shared" si="79"/>
        <v>U1-D2</v>
      </c>
      <c r="D884" t="str">
        <f t="shared" si="80"/>
        <v>U1-AH20</v>
      </c>
      <c r="E884" t="s">
        <v>435</v>
      </c>
      <c r="F884" t="s">
        <v>1445</v>
      </c>
      <c r="G884" t="s">
        <v>305</v>
      </c>
    </row>
    <row r="885" spans="1:7" x14ac:dyDescent="0.25">
      <c r="A885" t="str">
        <f t="shared" si="77"/>
        <v>U1-AH21</v>
      </c>
      <c r="B885" t="str">
        <f t="shared" si="78"/>
        <v>D8</v>
      </c>
      <c r="C885" t="str">
        <f t="shared" si="79"/>
        <v>U1-D8</v>
      </c>
      <c r="D885" t="str">
        <f t="shared" si="80"/>
        <v>U1-AH21</v>
      </c>
      <c r="E885" t="s">
        <v>435</v>
      </c>
      <c r="F885" t="s">
        <v>1446</v>
      </c>
      <c r="G885" t="s">
        <v>317</v>
      </c>
    </row>
    <row r="886" spans="1:7" x14ac:dyDescent="0.25">
      <c r="A886" t="str">
        <f t="shared" si="77"/>
        <v>U1-AH22</v>
      </c>
      <c r="B886" t="str">
        <f t="shared" si="78"/>
        <v>RLED</v>
      </c>
      <c r="C886" t="str">
        <f t="shared" si="79"/>
        <v>U1-RLED</v>
      </c>
      <c r="D886" t="str">
        <f t="shared" si="80"/>
        <v>U1-AH22</v>
      </c>
      <c r="E886" t="s">
        <v>435</v>
      </c>
      <c r="F886" t="s">
        <v>1447</v>
      </c>
      <c r="G886" t="s">
        <v>571</v>
      </c>
    </row>
    <row r="887" spans="1:7" x14ac:dyDescent="0.25">
      <c r="A887" t="str">
        <f t="shared" si="77"/>
        <v>U1-AH23</v>
      </c>
      <c r="B887" t="str">
        <f t="shared" si="78"/>
        <v>D13</v>
      </c>
      <c r="C887" t="str">
        <f t="shared" si="79"/>
        <v>U1-D13</v>
      </c>
      <c r="D887" t="str">
        <f t="shared" si="80"/>
        <v>U1-AH23</v>
      </c>
      <c r="E887" t="s">
        <v>435</v>
      </c>
      <c r="F887" t="s">
        <v>1448</v>
      </c>
      <c r="G887" t="s">
        <v>322</v>
      </c>
    </row>
    <row r="888" spans="1:7" x14ac:dyDescent="0.25">
      <c r="A888" t="str">
        <f t="shared" si="77"/>
        <v>U1-AH25</v>
      </c>
      <c r="B888" t="str">
        <f t="shared" si="78"/>
        <v>SCL</v>
      </c>
      <c r="C888" t="str">
        <f t="shared" si="79"/>
        <v>U1-SCL</v>
      </c>
      <c r="D888" t="str">
        <f t="shared" si="80"/>
        <v>U1-AH25</v>
      </c>
      <c r="E888" t="s">
        <v>435</v>
      </c>
      <c r="F888" t="s">
        <v>1449</v>
      </c>
      <c r="G888" t="s">
        <v>578</v>
      </c>
    </row>
    <row r="889" spans="1:7" x14ac:dyDescent="0.25">
      <c r="A889" t="str">
        <f t="shared" si="77"/>
        <v>U1-AH26</v>
      </c>
      <c r="B889" t="str">
        <f t="shared" si="78"/>
        <v>SMB_ALERT</v>
      </c>
      <c r="C889" t="str">
        <f t="shared" si="79"/>
        <v>U1-SMB_ALERT</v>
      </c>
      <c r="D889" t="str">
        <f t="shared" si="80"/>
        <v>U1-AH26</v>
      </c>
      <c r="E889" t="s">
        <v>435</v>
      </c>
      <c r="F889" t="s">
        <v>1450</v>
      </c>
      <c r="G889" t="s">
        <v>335</v>
      </c>
    </row>
    <row r="890" spans="1:7" x14ac:dyDescent="0.25">
      <c r="A890" t="str">
        <f t="shared" si="77"/>
        <v>U1-AH27</v>
      </c>
      <c r="B890" t="str">
        <f t="shared" si="78"/>
        <v>AIN4</v>
      </c>
      <c r="C890" t="str">
        <f t="shared" si="79"/>
        <v>U1-AIN4</v>
      </c>
      <c r="D890" t="str">
        <f t="shared" si="80"/>
        <v>U1-AH27</v>
      </c>
      <c r="E890" t="s">
        <v>435</v>
      </c>
      <c r="F890" t="s">
        <v>1451</v>
      </c>
      <c r="G890" t="s">
        <v>295</v>
      </c>
    </row>
    <row r="891" spans="1:7" x14ac:dyDescent="0.25">
      <c r="A891" t="str">
        <f t="shared" si="77"/>
        <v>U1-AH28</v>
      </c>
      <c r="B891" t="str">
        <f t="shared" si="78"/>
        <v>AIN3</v>
      </c>
      <c r="C891" t="str">
        <f t="shared" si="79"/>
        <v>U1-AIN3</v>
      </c>
      <c r="D891" t="str">
        <f t="shared" si="80"/>
        <v>U1-AH28</v>
      </c>
      <c r="E891" t="s">
        <v>435</v>
      </c>
      <c r="F891" t="s">
        <v>1452</v>
      </c>
      <c r="G891" t="s">
        <v>293</v>
      </c>
    </row>
    <row r="892" spans="1:7" x14ac:dyDescent="0.25">
      <c r="A892" t="str">
        <f t="shared" si="77"/>
        <v>U1-AJ19</v>
      </c>
      <c r="B892" t="str">
        <f t="shared" si="78"/>
        <v>D7</v>
      </c>
      <c r="C892" t="str">
        <f t="shared" si="79"/>
        <v>U1-D7</v>
      </c>
      <c r="D892" t="str">
        <f t="shared" si="80"/>
        <v>U1-AJ19</v>
      </c>
      <c r="E892" t="s">
        <v>435</v>
      </c>
      <c r="F892" t="s">
        <v>1453</v>
      </c>
      <c r="G892" t="s">
        <v>315</v>
      </c>
    </row>
    <row r="893" spans="1:7" x14ac:dyDescent="0.25">
      <c r="A893" t="str">
        <f t="shared" si="77"/>
        <v>U1-AJ20</v>
      </c>
      <c r="B893" t="str">
        <f t="shared" si="78"/>
        <v>D10</v>
      </c>
      <c r="C893" t="str">
        <f t="shared" si="79"/>
        <v>U1-D10</v>
      </c>
      <c r="D893" t="str">
        <f t="shared" si="80"/>
        <v>U1-AJ20</v>
      </c>
      <c r="E893" t="s">
        <v>435</v>
      </c>
      <c r="F893" t="s">
        <v>1454</v>
      </c>
      <c r="G893" t="s">
        <v>319</v>
      </c>
    </row>
    <row r="894" spans="1:7" x14ac:dyDescent="0.25">
      <c r="A894" t="str">
        <f t="shared" si="77"/>
        <v>U1-AJ22</v>
      </c>
      <c r="B894" t="str">
        <f t="shared" si="78"/>
        <v>D11</v>
      </c>
      <c r="C894" t="str">
        <f t="shared" si="79"/>
        <v>U1-D11</v>
      </c>
      <c r="D894" t="str">
        <f t="shared" si="80"/>
        <v>U1-AJ22</v>
      </c>
      <c r="E894" t="s">
        <v>435</v>
      </c>
      <c r="F894" t="s">
        <v>1455</v>
      </c>
      <c r="G894" t="s">
        <v>320</v>
      </c>
    </row>
    <row r="895" spans="1:7" x14ac:dyDescent="0.25">
      <c r="A895" t="str">
        <f t="shared" si="77"/>
        <v>U1-AJ23</v>
      </c>
      <c r="B895" t="str">
        <f t="shared" si="78"/>
        <v>D14</v>
      </c>
      <c r="C895" t="str">
        <f t="shared" si="79"/>
        <v>U1-D14</v>
      </c>
      <c r="D895" t="str">
        <f t="shared" si="80"/>
        <v>U1-AJ23</v>
      </c>
      <c r="E895" t="s">
        <v>435</v>
      </c>
      <c r="F895" t="s">
        <v>1456</v>
      </c>
      <c r="G895" t="s">
        <v>323</v>
      </c>
    </row>
    <row r="896" spans="1:7" x14ac:dyDescent="0.25">
      <c r="A896" t="str">
        <f t="shared" si="77"/>
        <v>U1-AJ24</v>
      </c>
      <c r="B896" t="str">
        <f t="shared" si="78"/>
        <v>VSEL_1V3</v>
      </c>
      <c r="C896" t="str">
        <f t="shared" si="79"/>
        <v>U1-VSEL_1V3</v>
      </c>
      <c r="D896" t="str">
        <f t="shared" si="80"/>
        <v>U1-AJ24</v>
      </c>
      <c r="E896" t="s">
        <v>435</v>
      </c>
      <c r="F896" t="s">
        <v>1457</v>
      </c>
      <c r="G896" t="s">
        <v>621</v>
      </c>
    </row>
    <row r="897" spans="1:7" x14ac:dyDescent="0.25">
      <c r="A897" t="str">
        <f t="shared" si="77"/>
        <v>U1-AJ25</v>
      </c>
      <c r="B897" t="str">
        <f t="shared" si="78"/>
        <v>INT2</v>
      </c>
      <c r="C897" t="str">
        <f t="shared" si="79"/>
        <v>U1-INT2</v>
      </c>
      <c r="D897" t="str">
        <f t="shared" si="80"/>
        <v>U1-AJ25</v>
      </c>
      <c r="E897" t="s">
        <v>435</v>
      </c>
      <c r="F897" t="s">
        <v>1458</v>
      </c>
      <c r="G897" t="s">
        <v>400</v>
      </c>
    </row>
    <row r="898" spans="1:7" x14ac:dyDescent="0.25">
      <c r="A898" t="str">
        <f t="shared" si="77"/>
        <v>U1-AJ27</v>
      </c>
      <c r="B898" t="str">
        <f t="shared" si="78"/>
        <v>SMB_SCL</v>
      </c>
      <c r="C898" t="str">
        <f t="shared" si="79"/>
        <v>U1-SMB_SCL</v>
      </c>
      <c r="D898" t="str">
        <f t="shared" si="80"/>
        <v>U1-AJ27</v>
      </c>
      <c r="E898" t="s">
        <v>435</v>
      </c>
      <c r="F898" t="s">
        <v>1459</v>
      </c>
      <c r="G898" t="s">
        <v>342</v>
      </c>
    </row>
    <row r="899" spans="1:7" x14ac:dyDescent="0.25">
      <c r="A899" t="str">
        <f t="shared" si="77"/>
        <v>U1-AJ28</v>
      </c>
      <c r="B899" t="str">
        <f t="shared" si="78"/>
        <v>REFCLK</v>
      </c>
      <c r="C899" t="str">
        <f t="shared" si="79"/>
        <v>U1-REFCLK</v>
      </c>
      <c r="D899" t="str">
        <f t="shared" si="80"/>
        <v>U1-AJ28</v>
      </c>
      <c r="E899" t="s">
        <v>435</v>
      </c>
      <c r="F899" t="s">
        <v>1460</v>
      </c>
      <c r="G899" t="s">
        <v>349</v>
      </c>
    </row>
    <row r="900" spans="1:7" x14ac:dyDescent="0.25">
      <c r="A900" t="str">
        <f t="shared" si="77"/>
        <v>U1-AJ29</v>
      </c>
      <c r="B900" t="str">
        <f t="shared" si="78"/>
        <v>SMB_SDA</v>
      </c>
      <c r="C900" t="str">
        <f t="shared" si="79"/>
        <v>U1-SMB_SDA</v>
      </c>
      <c r="D900" t="str">
        <f t="shared" si="80"/>
        <v>U1-AJ29</v>
      </c>
      <c r="E900" t="s">
        <v>435</v>
      </c>
      <c r="F900" t="s">
        <v>1461</v>
      </c>
      <c r="G900" t="s">
        <v>338</v>
      </c>
    </row>
    <row r="901" spans="1:7" x14ac:dyDescent="0.25">
      <c r="A901" t="str">
        <f t="shared" si="77"/>
        <v>U1-AK19</v>
      </c>
      <c r="B901" t="str">
        <f t="shared" si="78"/>
        <v>D6</v>
      </c>
      <c r="C901" t="str">
        <f t="shared" si="79"/>
        <v>U1-D6</v>
      </c>
      <c r="D901" t="str">
        <f t="shared" si="80"/>
        <v>U1-AK19</v>
      </c>
      <c r="E901" t="s">
        <v>435</v>
      </c>
      <c r="F901" t="s">
        <v>1462</v>
      </c>
      <c r="G901" t="s">
        <v>313</v>
      </c>
    </row>
    <row r="902" spans="1:7" x14ac:dyDescent="0.25">
      <c r="A902" t="str">
        <f t="shared" ref="A902:A965" si="81">$E902&amp;"-"&amp;$F902</f>
        <v>U1-AK20</v>
      </c>
      <c r="B902" t="str">
        <f t="shared" ref="B902:B965" si="82">IF(OR(E902=$A$2,E902=$B$2,E902=$C$2,E902=$D$2),"--",G902)</f>
        <v>BLED</v>
      </c>
      <c r="C902" t="str">
        <f t="shared" ref="C902:C965" si="83">$E902&amp;"-"&amp;$G902</f>
        <v>U1-BLED</v>
      </c>
      <c r="D902" t="str">
        <f t="shared" ref="D902:D965" si="84">A902</f>
        <v>U1-AK20</v>
      </c>
      <c r="E902" t="s">
        <v>435</v>
      </c>
      <c r="F902" t="s">
        <v>1463</v>
      </c>
      <c r="G902" t="s">
        <v>357</v>
      </c>
    </row>
    <row r="903" spans="1:7" x14ac:dyDescent="0.25">
      <c r="A903" t="str">
        <f t="shared" si="81"/>
        <v>U1-AK21</v>
      </c>
      <c r="B903" t="str">
        <f t="shared" si="82"/>
        <v>GLED</v>
      </c>
      <c r="C903" t="str">
        <f t="shared" si="83"/>
        <v>U1-GLED</v>
      </c>
      <c r="D903" t="str">
        <f t="shared" si="84"/>
        <v>U1-AK21</v>
      </c>
      <c r="E903" t="s">
        <v>435</v>
      </c>
      <c r="F903" t="s">
        <v>1464</v>
      </c>
      <c r="G903" t="s">
        <v>387</v>
      </c>
    </row>
    <row r="904" spans="1:7" x14ac:dyDescent="0.25">
      <c r="A904" t="str">
        <f t="shared" si="81"/>
        <v>U1-AK22</v>
      </c>
      <c r="B904" t="str">
        <f t="shared" si="82"/>
        <v>D12</v>
      </c>
      <c r="C904" t="str">
        <f t="shared" si="83"/>
        <v>U1-D12</v>
      </c>
      <c r="D904" t="str">
        <f t="shared" si="84"/>
        <v>U1-AK22</v>
      </c>
      <c r="E904" t="s">
        <v>435</v>
      </c>
      <c r="F904" t="s">
        <v>1465</v>
      </c>
      <c r="G904" t="s">
        <v>321</v>
      </c>
    </row>
    <row r="905" spans="1:7" x14ac:dyDescent="0.25">
      <c r="A905" t="str">
        <f t="shared" si="81"/>
        <v>U1-AK24</v>
      </c>
      <c r="B905" t="str">
        <f t="shared" si="82"/>
        <v>INT1</v>
      </c>
      <c r="C905" t="str">
        <f t="shared" si="83"/>
        <v>U1-INT1</v>
      </c>
      <c r="D905" t="str">
        <f t="shared" si="84"/>
        <v>U1-AK24</v>
      </c>
      <c r="E905" t="s">
        <v>435</v>
      </c>
      <c r="F905" t="s">
        <v>1466</v>
      </c>
      <c r="G905" t="s">
        <v>398</v>
      </c>
    </row>
    <row r="906" spans="1:7" x14ac:dyDescent="0.25">
      <c r="A906" t="str">
        <f t="shared" si="81"/>
        <v>U1-AK25</v>
      </c>
      <c r="B906" t="str">
        <f t="shared" si="82"/>
        <v>D11_R</v>
      </c>
      <c r="C906" t="str">
        <f t="shared" si="83"/>
        <v>U1-D11_R</v>
      </c>
      <c r="D906" t="str">
        <f t="shared" si="84"/>
        <v>U1-AK25</v>
      </c>
      <c r="E906" t="s">
        <v>435</v>
      </c>
      <c r="F906" t="s">
        <v>1467</v>
      </c>
      <c r="G906" t="s">
        <v>364</v>
      </c>
    </row>
    <row r="907" spans="1:7" x14ac:dyDescent="0.25">
      <c r="A907" t="str">
        <f t="shared" si="81"/>
        <v>U1-AK26</v>
      </c>
      <c r="B907" t="str">
        <f t="shared" si="82"/>
        <v>SDA</v>
      </c>
      <c r="C907" t="str">
        <f t="shared" si="83"/>
        <v>U1-SDA</v>
      </c>
      <c r="D907" t="str">
        <f t="shared" si="84"/>
        <v>U1-AK26</v>
      </c>
      <c r="E907" t="s">
        <v>435</v>
      </c>
      <c r="F907" t="s">
        <v>1468</v>
      </c>
      <c r="G907" t="s">
        <v>580</v>
      </c>
    </row>
    <row r="908" spans="1:7" x14ac:dyDescent="0.25">
      <c r="A908" t="str">
        <f t="shared" si="81"/>
        <v>U1-AK27</v>
      </c>
      <c r="B908" t="str">
        <f t="shared" si="82"/>
        <v>D12_R</v>
      </c>
      <c r="C908" t="str">
        <f t="shared" si="83"/>
        <v>U1-D12_R</v>
      </c>
      <c r="D908" t="str">
        <f t="shared" si="84"/>
        <v>U1-AK27</v>
      </c>
      <c r="E908" t="s">
        <v>435</v>
      </c>
      <c r="F908" t="s">
        <v>1469</v>
      </c>
      <c r="G908" t="s">
        <v>365</v>
      </c>
    </row>
    <row r="909" spans="1:7" x14ac:dyDescent="0.25">
      <c r="A909" t="str">
        <f t="shared" si="81"/>
        <v>U1-AA1</v>
      </c>
      <c r="B909" t="str">
        <f t="shared" si="82"/>
        <v>NetU1_AA1</v>
      </c>
      <c r="C909" t="str">
        <f t="shared" si="83"/>
        <v>U1-NetU1_AA1</v>
      </c>
      <c r="D909" t="str">
        <f t="shared" si="84"/>
        <v>U1-AA1</v>
      </c>
      <c r="E909" t="s">
        <v>435</v>
      </c>
      <c r="F909" t="s">
        <v>1470</v>
      </c>
      <c r="G909" t="s">
        <v>1471</v>
      </c>
    </row>
    <row r="910" spans="1:7" x14ac:dyDescent="0.25">
      <c r="A910" t="str">
        <f t="shared" si="81"/>
        <v>U1-AA2</v>
      </c>
      <c r="B910" t="str">
        <f t="shared" si="82"/>
        <v>NetU1_AA2</v>
      </c>
      <c r="C910" t="str">
        <f t="shared" si="83"/>
        <v>U1-NetU1_AA2</v>
      </c>
      <c r="D910" t="str">
        <f t="shared" si="84"/>
        <v>U1-AA2</v>
      </c>
      <c r="E910" t="s">
        <v>435</v>
      </c>
      <c r="F910" t="s">
        <v>1472</v>
      </c>
      <c r="G910" t="s">
        <v>1473</v>
      </c>
    </row>
    <row r="911" spans="1:7" x14ac:dyDescent="0.25">
      <c r="A911" t="str">
        <f t="shared" si="81"/>
        <v>U1-AA3</v>
      </c>
      <c r="B911" t="str">
        <f t="shared" si="82"/>
        <v>NetU1_AA3</v>
      </c>
      <c r="C911" t="str">
        <f t="shared" si="83"/>
        <v>U1-NetU1_AA3</v>
      </c>
      <c r="D911" t="str">
        <f t="shared" si="84"/>
        <v>U1-AA3</v>
      </c>
      <c r="E911" t="s">
        <v>435</v>
      </c>
      <c r="F911" t="s">
        <v>1474</v>
      </c>
      <c r="G911" t="s">
        <v>1475</v>
      </c>
    </row>
    <row r="912" spans="1:7" x14ac:dyDescent="0.25">
      <c r="A912" t="str">
        <f t="shared" si="81"/>
        <v>U1-AA4</v>
      </c>
      <c r="B912" t="str">
        <f t="shared" si="82"/>
        <v>NetU1_AA4</v>
      </c>
      <c r="C912" t="str">
        <f t="shared" si="83"/>
        <v>U1-NetU1_AA4</v>
      </c>
      <c r="D912" t="str">
        <f t="shared" si="84"/>
        <v>U1-AA4</v>
      </c>
      <c r="E912" t="s">
        <v>435</v>
      </c>
      <c r="F912" t="s">
        <v>1476</v>
      </c>
      <c r="G912" t="s">
        <v>1477</v>
      </c>
    </row>
    <row r="913" spans="1:7" x14ac:dyDescent="0.25">
      <c r="A913" t="str">
        <f t="shared" si="81"/>
        <v>U1-AA6</v>
      </c>
      <c r="B913" t="str">
        <f t="shared" si="82"/>
        <v>NetU1_AA6</v>
      </c>
      <c r="C913" t="str">
        <f t="shared" si="83"/>
        <v>U1-NetU1_AA6</v>
      </c>
      <c r="D913" t="str">
        <f t="shared" si="84"/>
        <v>U1-AA6</v>
      </c>
      <c r="E913" t="s">
        <v>435</v>
      </c>
      <c r="F913" t="s">
        <v>1478</v>
      </c>
      <c r="G913" t="s">
        <v>1479</v>
      </c>
    </row>
    <row r="914" spans="1:7" x14ac:dyDescent="0.25">
      <c r="A914" t="str">
        <f t="shared" si="81"/>
        <v>U1-AA7</v>
      </c>
      <c r="B914" t="str">
        <f t="shared" si="82"/>
        <v>NetU1_AA7</v>
      </c>
      <c r="C914" t="str">
        <f t="shared" si="83"/>
        <v>U1-NetU1_AA7</v>
      </c>
      <c r="D914" t="str">
        <f t="shared" si="84"/>
        <v>U1-AA7</v>
      </c>
      <c r="E914" t="s">
        <v>435</v>
      </c>
      <c r="F914" t="s">
        <v>1480</v>
      </c>
      <c r="G914" t="s">
        <v>1481</v>
      </c>
    </row>
    <row r="915" spans="1:7" x14ac:dyDescent="0.25">
      <c r="A915" t="str">
        <f t="shared" si="81"/>
        <v>U1-AB1</v>
      </c>
      <c r="B915" t="str">
        <f t="shared" si="82"/>
        <v>NetU1_AB1</v>
      </c>
      <c r="C915" t="str">
        <f t="shared" si="83"/>
        <v>U1-NetU1_AB1</v>
      </c>
      <c r="D915" t="str">
        <f t="shared" si="84"/>
        <v>U1-AB1</v>
      </c>
      <c r="E915" t="s">
        <v>435</v>
      </c>
      <c r="F915" t="s">
        <v>1482</v>
      </c>
      <c r="G915" t="s">
        <v>1483</v>
      </c>
    </row>
    <row r="916" spans="1:7" x14ac:dyDescent="0.25">
      <c r="A916" t="str">
        <f t="shared" si="81"/>
        <v>U1-AB3</v>
      </c>
      <c r="B916" t="str">
        <f t="shared" si="82"/>
        <v>NetU1_AB3</v>
      </c>
      <c r="C916" t="str">
        <f t="shared" si="83"/>
        <v>U1-NetU1_AB3</v>
      </c>
      <c r="D916" t="str">
        <f t="shared" si="84"/>
        <v>U1-AB3</v>
      </c>
      <c r="E916" t="s">
        <v>435</v>
      </c>
      <c r="F916" t="s">
        <v>1484</v>
      </c>
      <c r="G916" t="s">
        <v>1485</v>
      </c>
    </row>
    <row r="917" spans="1:7" x14ac:dyDescent="0.25">
      <c r="A917" t="str">
        <f t="shared" si="81"/>
        <v>U1-AB4</v>
      </c>
      <c r="B917" t="str">
        <f t="shared" si="82"/>
        <v>NetU1_AB4</v>
      </c>
      <c r="C917" t="str">
        <f t="shared" si="83"/>
        <v>U1-NetU1_AB4</v>
      </c>
      <c r="D917" t="str">
        <f t="shared" si="84"/>
        <v>U1-AB4</v>
      </c>
      <c r="E917" t="s">
        <v>435</v>
      </c>
      <c r="F917" t="s">
        <v>1486</v>
      </c>
      <c r="G917" t="s">
        <v>1487</v>
      </c>
    </row>
    <row r="918" spans="1:7" x14ac:dyDescent="0.25">
      <c r="A918" t="str">
        <f t="shared" si="81"/>
        <v>U1-AB5</v>
      </c>
      <c r="B918" t="str">
        <f t="shared" si="82"/>
        <v>NetU1_AB5</v>
      </c>
      <c r="C918" t="str">
        <f t="shared" si="83"/>
        <v>U1-NetU1_AB5</v>
      </c>
      <c r="D918" t="str">
        <f t="shared" si="84"/>
        <v>U1-AB5</v>
      </c>
      <c r="E918" t="s">
        <v>435</v>
      </c>
      <c r="F918" t="s">
        <v>1488</v>
      </c>
      <c r="G918" t="s">
        <v>1489</v>
      </c>
    </row>
    <row r="919" spans="1:7" x14ac:dyDescent="0.25">
      <c r="A919" t="str">
        <f t="shared" si="81"/>
        <v>U1-AB6</v>
      </c>
      <c r="B919" t="str">
        <f t="shared" si="82"/>
        <v>NetU1_AB6</v>
      </c>
      <c r="C919" t="str">
        <f t="shared" si="83"/>
        <v>U1-NetU1_AB6</v>
      </c>
      <c r="D919" t="str">
        <f t="shared" si="84"/>
        <v>U1-AB6</v>
      </c>
      <c r="E919" t="s">
        <v>435</v>
      </c>
      <c r="F919" t="s">
        <v>1490</v>
      </c>
      <c r="G919" t="s">
        <v>1491</v>
      </c>
    </row>
    <row r="920" spans="1:7" x14ac:dyDescent="0.25">
      <c r="A920" t="str">
        <f t="shared" si="81"/>
        <v>U1-AC1</v>
      </c>
      <c r="B920" t="str">
        <f t="shared" si="82"/>
        <v>NetU1_AC1</v>
      </c>
      <c r="C920" t="str">
        <f t="shared" si="83"/>
        <v>U1-NetU1_AC1</v>
      </c>
      <c r="D920" t="str">
        <f t="shared" si="84"/>
        <v>U1-AC1</v>
      </c>
      <c r="E920" t="s">
        <v>435</v>
      </c>
      <c r="F920" t="s">
        <v>1492</v>
      </c>
      <c r="G920" t="s">
        <v>1493</v>
      </c>
    </row>
    <row r="921" spans="1:7" x14ac:dyDescent="0.25">
      <c r="A921" t="str">
        <f t="shared" si="81"/>
        <v>U1-AC2</v>
      </c>
      <c r="B921" t="str">
        <f t="shared" si="82"/>
        <v>NetU1_AC2</v>
      </c>
      <c r="C921" t="str">
        <f t="shared" si="83"/>
        <v>U1-NetU1_AC2</v>
      </c>
      <c r="D921" t="str">
        <f t="shared" si="84"/>
        <v>U1-AC2</v>
      </c>
      <c r="E921" t="s">
        <v>435</v>
      </c>
      <c r="F921" t="s">
        <v>1494</v>
      </c>
      <c r="G921" t="s">
        <v>1495</v>
      </c>
    </row>
    <row r="922" spans="1:7" x14ac:dyDescent="0.25">
      <c r="A922" t="str">
        <f t="shared" si="81"/>
        <v>U1-AC3</v>
      </c>
      <c r="B922" t="str">
        <f t="shared" si="82"/>
        <v>NetU1_AC3</v>
      </c>
      <c r="C922" t="str">
        <f t="shared" si="83"/>
        <v>U1-NetU1_AC3</v>
      </c>
      <c r="D922" t="str">
        <f t="shared" si="84"/>
        <v>U1-AC3</v>
      </c>
      <c r="E922" t="s">
        <v>435</v>
      </c>
      <c r="F922" t="s">
        <v>1496</v>
      </c>
      <c r="G922" t="s">
        <v>1497</v>
      </c>
    </row>
    <row r="923" spans="1:7" x14ac:dyDescent="0.25">
      <c r="A923" t="str">
        <f t="shared" si="81"/>
        <v>U1-AC5</v>
      </c>
      <c r="B923" t="str">
        <f t="shared" si="82"/>
        <v>B2_N</v>
      </c>
      <c r="C923" t="str">
        <f t="shared" si="83"/>
        <v>U1-B2_N</v>
      </c>
      <c r="D923" t="str">
        <f t="shared" si="84"/>
        <v>U1-AC5</v>
      </c>
      <c r="E923" t="s">
        <v>435</v>
      </c>
      <c r="F923" t="s">
        <v>1498</v>
      </c>
      <c r="G923" t="s">
        <v>345</v>
      </c>
    </row>
    <row r="924" spans="1:7" x14ac:dyDescent="0.25">
      <c r="A924" t="str">
        <f t="shared" si="81"/>
        <v>U1-AC6</v>
      </c>
      <c r="B924" t="str">
        <f t="shared" si="82"/>
        <v>B2_P</v>
      </c>
      <c r="C924" t="str">
        <f t="shared" si="83"/>
        <v>U1-B2_P</v>
      </c>
      <c r="D924" t="str">
        <f t="shared" si="84"/>
        <v>U1-AC6</v>
      </c>
      <c r="E924" t="s">
        <v>435</v>
      </c>
      <c r="F924" t="s">
        <v>1499</v>
      </c>
      <c r="G924" t="s">
        <v>346</v>
      </c>
    </row>
    <row r="925" spans="1:7" x14ac:dyDescent="0.25">
      <c r="A925" t="str">
        <f t="shared" si="81"/>
        <v>U1-AC7</v>
      </c>
      <c r="B925" t="str">
        <f t="shared" si="82"/>
        <v>B1_P</v>
      </c>
      <c r="C925" t="str">
        <f t="shared" si="83"/>
        <v>U1-B1_P</v>
      </c>
      <c r="D925" t="str">
        <f t="shared" si="84"/>
        <v>U1-AC7</v>
      </c>
      <c r="E925" t="s">
        <v>435</v>
      </c>
      <c r="F925" t="s">
        <v>1500</v>
      </c>
      <c r="G925" t="s">
        <v>343</v>
      </c>
    </row>
    <row r="926" spans="1:7" x14ac:dyDescent="0.25">
      <c r="A926" t="str">
        <f t="shared" si="81"/>
        <v>U1-AC12</v>
      </c>
      <c r="B926" t="str">
        <f t="shared" si="82"/>
        <v>VADJ</v>
      </c>
      <c r="C926" t="str">
        <f t="shared" si="83"/>
        <v>U1-VADJ</v>
      </c>
      <c r="D926" t="str">
        <f t="shared" si="84"/>
        <v>U1-AC12</v>
      </c>
      <c r="E926" t="s">
        <v>435</v>
      </c>
      <c r="F926" t="s">
        <v>1501</v>
      </c>
      <c r="G926" t="s">
        <v>366</v>
      </c>
    </row>
    <row r="927" spans="1:7" x14ac:dyDescent="0.25">
      <c r="A927" t="str">
        <f t="shared" si="81"/>
        <v>U1-AC14</v>
      </c>
      <c r="B927" t="str">
        <f t="shared" si="82"/>
        <v>VADJ</v>
      </c>
      <c r="C927" t="str">
        <f t="shared" si="83"/>
        <v>U1-VADJ</v>
      </c>
      <c r="D927" t="str">
        <f t="shared" si="84"/>
        <v>U1-AC14</v>
      </c>
      <c r="E927" t="s">
        <v>435</v>
      </c>
      <c r="F927" t="s">
        <v>1502</v>
      </c>
      <c r="G927" t="s">
        <v>366</v>
      </c>
    </row>
    <row r="928" spans="1:7" x14ac:dyDescent="0.25">
      <c r="A928" t="str">
        <f t="shared" si="81"/>
        <v>U1-AD2</v>
      </c>
      <c r="B928" t="str">
        <f t="shared" si="82"/>
        <v>NetU1_AD2</v>
      </c>
      <c r="C928" t="str">
        <f t="shared" si="83"/>
        <v>U1-NetU1_AD2</v>
      </c>
      <c r="D928" t="str">
        <f t="shared" si="84"/>
        <v>U1-AD2</v>
      </c>
      <c r="E928" t="s">
        <v>435</v>
      </c>
      <c r="F928" t="s">
        <v>1503</v>
      </c>
      <c r="G928" t="s">
        <v>1504</v>
      </c>
    </row>
    <row r="929" spans="1:7" x14ac:dyDescent="0.25">
      <c r="A929" t="str">
        <f t="shared" si="81"/>
        <v>U1-AD3</v>
      </c>
      <c r="B929" t="str">
        <f t="shared" si="82"/>
        <v>NetR47_1</v>
      </c>
      <c r="C929" t="str">
        <f t="shared" si="83"/>
        <v>U1-NetR47_1</v>
      </c>
      <c r="D929" t="str">
        <f t="shared" si="84"/>
        <v>U1-AD3</v>
      </c>
      <c r="E929" t="s">
        <v>435</v>
      </c>
      <c r="F929" t="s">
        <v>1505</v>
      </c>
      <c r="G929" t="s">
        <v>547</v>
      </c>
    </row>
    <row r="930" spans="1:7" x14ac:dyDescent="0.25">
      <c r="A930" t="str">
        <f t="shared" si="81"/>
        <v>U1-AD4</v>
      </c>
      <c r="B930" t="str">
        <f t="shared" si="82"/>
        <v>NetU1_AD4</v>
      </c>
      <c r="C930" t="str">
        <f t="shared" si="83"/>
        <v>U1-NetU1_AD4</v>
      </c>
      <c r="D930" t="str">
        <f t="shared" si="84"/>
        <v>U1-AD4</v>
      </c>
      <c r="E930" t="s">
        <v>435</v>
      </c>
      <c r="F930" t="s">
        <v>1506</v>
      </c>
      <c r="G930" t="s">
        <v>1507</v>
      </c>
    </row>
    <row r="931" spans="1:7" x14ac:dyDescent="0.25">
      <c r="A931" t="str">
        <f t="shared" si="81"/>
        <v>U1-AD5</v>
      </c>
      <c r="B931" t="str">
        <f t="shared" si="82"/>
        <v>CLK_25M_C</v>
      </c>
      <c r="C931" t="str">
        <f t="shared" si="83"/>
        <v>U1-CLK_25M_C</v>
      </c>
      <c r="D931" t="str">
        <f t="shared" si="84"/>
        <v>U1-AD5</v>
      </c>
      <c r="E931" t="s">
        <v>435</v>
      </c>
      <c r="F931" t="s">
        <v>1508</v>
      </c>
      <c r="G931" t="s">
        <v>361</v>
      </c>
    </row>
    <row r="932" spans="1:7" x14ac:dyDescent="0.25">
      <c r="A932" t="str">
        <f t="shared" si="81"/>
        <v>U1-AD7</v>
      </c>
      <c r="B932" t="str">
        <f t="shared" si="82"/>
        <v>B1_N</v>
      </c>
      <c r="C932" t="str">
        <f t="shared" si="83"/>
        <v>U1-B1_N</v>
      </c>
      <c r="D932" t="str">
        <f t="shared" si="84"/>
        <v>U1-AD7</v>
      </c>
      <c r="E932" t="s">
        <v>435</v>
      </c>
      <c r="F932" t="s">
        <v>1509</v>
      </c>
      <c r="G932" t="s">
        <v>341</v>
      </c>
    </row>
    <row r="933" spans="1:7" x14ac:dyDescent="0.25">
      <c r="A933" t="str">
        <f t="shared" si="81"/>
        <v>U1-AD11</v>
      </c>
      <c r="B933" t="str">
        <f t="shared" si="82"/>
        <v>VADJ</v>
      </c>
      <c r="C933" t="str">
        <f t="shared" si="83"/>
        <v>U1-VADJ</v>
      </c>
      <c r="D933" t="str">
        <f t="shared" si="84"/>
        <v>U1-AD11</v>
      </c>
      <c r="E933" t="s">
        <v>435</v>
      </c>
      <c r="F933" t="s">
        <v>1510</v>
      </c>
      <c r="G933" t="s">
        <v>366</v>
      </c>
    </row>
    <row r="934" spans="1:7" x14ac:dyDescent="0.25">
      <c r="A934" t="str">
        <f t="shared" si="81"/>
        <v>U1-AD13</v>
      </c>
      <c r="B934" t="str">
        <f t="shared" si="82"/>
        <v>VADJ</v>
      </c>
      <c r="C934" t="str">
        <f t="shared" si="83"/>
        <v>U1-VADJ</v>
      </c>
      <c r="D934" t="str">
        <f t="shared" si="84"/>
        <v>U1-AD13</v>
      </c>
      <c r="E934" t="s">
        <v>435</v>
      </c>
      <c r="F934" t="s">
        <v>1511</v>
      </c>
      <c r="G934" t="s">
        <v>366</v>
      </c>
    </row>
    <row r="935" spans="1:7" x14ac:dyDescent="0.25">
      <c r="A935" t="str">
        <f t="shared" si="81"/>
        <v>U1-AE1</v>
      </c>
      <c r="B935" t="str">
        <f t="shared" si="82"/>
        <v>HSI</v>
      </c>
      <c r="C935" t="str">
        <f t="shared" si="83"/>
        <v>U1-HSI</v>
      </c>
      <c r="D935" t="str">
        <f t="shared" si="84"/>
        <v>U1-AE1</v>
      </c>
      <c r="E935" t="s">
        <v>435</v>
      </c>
      <c r="F935" t="s">
        <v>1512</v>
      </c>
      <c r="G935" t="s">
        <v>347</v>
      </c>
    </row>
    <row r="936" spans="1:7" x14ac:dyDescent="0.25">
      <c r="A936" t="str">
        <f t="shared" si="81"/>
        <v>U1-AE2</v>
      </c>
      <c r="B936" t="str">
        <f t="shared" si="82"/>
        <v>NetU1_AE2</v>
      </c>
      <c r="C936" t="str">
        <f t="shared" si="83"/>
        <v>U1-NetU1_AE2</v>
      </c>
      <c r="D936" t="str">
        <f t="shared" si="84"/>
        <v>U1-AE2</v>
      </c>
      <c r="E936" t="s">
        <v>435</v>
      </c>
      <c r="F936" t="s">
        <v>1513</v>
      </c>
      <c r="G936" t="s">
        <v>1514</v>
      </c>
    </row>
    <row r="937" spans="1:7" x14ac:dyDescent="0.25">
      <c r="A937" t="str">
        <f t="shared" si="81"/>
        <v>U1-AE4</v>
      </c>
      <c r="B937" t="str">
        <f t="shared" si="82"/>
        <v>NetU1_AE4</v>
      </c>
      <c r="C937" t="str">
        <f t="shared" si="83"/>
        <v>U1-NetU1_AE4</v>
      </c>
      <c r="D937" t="str">
        <f t="shared" si="84"/>
        <v>U1-AE4</v>
      </c>
      <c r="E937" t="s">
        <v>435</v>
      </c>
      <c r="F937" t="s">
        <v>1515</v>
      </c>
      <c r="G937" t="s">
        <v>1516</v>
      </c>
    </row>
    <row r="938" spans="1:7" x14ac:dyDescent="0.25">
      <c r="A938" t="str">
        <f t="shared" si="81"/>
        <v>U1-AE5</v>
      </c>
      <c r="B938" t="str">
        <f t="shared" si="82"/>
        <v>NetU1_AE5</v>
      </c>
      <c r="C938" t="str">
        <f t="shared" si="83"/>
        <v>U1-NetU1_AE5</v>
      </c>
      <c r="D938" t="str">
        <f t="shared" si="84"/>
        <v>U1-AE5</v>
      </c>
      <c r="E938" t="s">
        <v>435</v>
      </c>
      <c r="F938" t="s">
        <v>1517</v>
      </c>
      <c r="G938" t="s">
        <v>1518</v>
      </c>
    </row>
    <row r="939" spans="1:7" x14ac:dyDescent="0.25">
      <c r="A939" t="str">
        <f t="shared" si="81"/>
        <v>U1-AE6</v>
      </c>
      <c r="B939" t="str">
        <f t="shared" si="82"/>
        <v>NetU1_AE6</v>
      </c>
      <c r="C939" t="str">
        <f t="shared" si="83"/>
        <v>U1-NetU1_AE6</v>
      </c>
      <c r="D939" t="str">
        <f t="shared" si="84"/>
        <v>U1-AE6</v>
      </c>
      <c r="E939" t="s">
        <v>435</v>
      </c>
      <c r="F939" t="s">
        <v>1519</v>
      </c>
      <c r="G939" t="s">
        <v>1520</v>
      </c>
    </row>
    <row r="940" spans="1:7" x14ac:dyDescent="0.25">
      <c r="A940" t="str">
        <f t="shared" si="81"/>
        <v>U1-AE7</v>
      </c>
      <c r="B940" t="str">
        <f t="shared" si="82"/>
        <v>NetU1_AE7</v>
      </c>
      <c r="C940" t="str">
        <f t="shared" si="83"/>
        <v>U1-NetU1_AE7</v>
      </c>
      <c r="D940" t="str">
        <f t="shared" si="84"/>
        <v>U1-AE7</v>
      </c>
      <c r="E940" t="s">
        <v>435</v>
      </c>
      <c r="F940" t="s">
        <v>1521</v>
      </c>
      <c r="G940" t="s">
        <v>1522</v>
      </c>
    </row>
    <row r="941" spans="1:7" x14ac:dyDescent="0.25">
      <c r="A941" t="str">
        <f t="shared" si="81"/>
        <v>U1-AF1</v>
      </c>
      <c r="B941" t="str">
        <f t="shared" si="82"/>
        <v>HSRST</v>
      </c>
      <c r="C941" t="str">
        <f t="shared" si="83"/>
        <v>U1-HSRST</v>
      </c>
      <c r="D941" t="str">
        <f t="shared" si="84"/>
        <v>U1-AF1</v>
      </c>
      <c r="E941" t="s">
        <v>435</v>
      </c>
      <c r="F941" t="s">
        <v>1523</v>
      </c>
      <c r="G941" t="s">
        <v>344</v>
      </c>
    </row>
    <row r="942" spans="1:7" x14ac:dyDescent="0.25">
      <c r="A942" t="str">
        <f t="shared" si="81"/>
        <v>U1-AF2</v>
      </c>
      <c r="B942" t="str">
        <f t="shared" si="82"/>
        <v>NetU1_AF2</v>
      </c>
      <c r="C942" t="str">
        <f t="shared" si="83"/>
        <v>U1-NetU1_AF2</v>
      </c>
      <c r="D942" t="str">
        <f t="shared" si="84"/>
        <v>U1-AF2</v>
      </c>
      <c r="E942" t="s">
        <v>435</v>
      </c>
      <c r="F942" t="s">
        <v>1524</v>
      </c>
      <c r="G942" t="s">
        <v>1525</v>
      </c>
    </row>
    <row r="943" spans="1:7" x14ac:dyDescent="0.25">
      <c r="A943" t="str">
        <f t="shared" si="81"/>
        <v>U1-AF3</v>
      </c>
      <c r="B943" t="str">
        <f t="shared" si="82"/>
        <v>NetU1_AF3</v>
      </c>
      <c r="C943" t="str">
        <f t="shared" si="83"/>
        <v>U1-NetU1_AF3</v>
      </c>
      <c r="D943" t="str">
        <f t="shared" si="84"/>
        <v>U1-AF3</v>
      </c>
      <c r="E943" t="s">
        <v>435</v>
      </c>
      <c r="F943" t="s">
        <v>1526</v>
      </c>
      <c r="G943" t="s">
        <v>1527</v>
      </c>
    </row>
    <row r="944" spans="1:7" x14ac:dyDescent="0.25">
      <c r="A944" t="str">
        <f t="shared" si="81"/>
        <v>U1-AF4</v>
      </c>
      <c r="B944" t="str">
        <f t="shared" si="82"/>
        <v>NetU1_AF4</v>
      </c>
      <c r="C944" t="str">
        <f t="shared" si="83"/>
        <v>U1-NetU1_AF4</v>
      </c>
      <c r="D944" t="str">
        <f t="shared" si="84"/>
        <v>U1-AF4</v>
      </c>
      <c r="E944" t="s">
        <v>435</v>
      </c>
      <c r="F944" t="s">
        <v>1528</v>
      </c>
      <c r="G944" t="s">
        <v>1529</v>
      </c>
    </row>
    <row r="945" spans="1:7" x14ac:dyDescent="0.25">
      <c r="A945" t="str">
        <f t="shared" si="81"/>
        <v>U1-AF6</v>
      </c>
      <c r="B945" t="str">
        <f t="shared" si="82"/>
        <v>NetU1_AF6</v>
      </c>
      <c r="C945" t="str">
        <f t="shared" si="83"/>
        <v>U1-NetU1_AF6</v>
      </c>
      <c r="D945" t="str">
        <f t="shared" si="84"/>
        <v>U1-AF6</v>
      </c>
      <c r="E945" t="s">
        <v>435</v>
      </c>
      <c r="F945" t="s">
        <v>1530</v>
      </c>
      <c r="G945" t="s">
        <v>1531</v>
      </c>
    </row>
    <row r="946" spans="1:7" x14ac:dyDescent="0.25">
      <c r="A946" t="str">
        <f t="shared" si="81"/>
        <v>U1-AF7</v>
      </c>
      <c r="B946" t="str">
        <f t="shared" si="82"/>
        <v>NetU1_AF7</v>
      </c>
      <c r="C946" t="str">
        <f t="shared" si="83"/>
        <v>U1-NetU1_AF7</v>
      </c>
      <c r="D946" t="str">
        <f t="shared" si="84"/>
        <v>U1-AF7</v>
      </c>
      <c r="E946" t="s">
        <v>435</v>
      </c>
      <c r="F946" t="s">
        <v>1532</v>
      </c>
      <c r="G946" t="s">
        <v>1533</v>
      </c>
    </row>
    <row r="947" spans="1:7" x14ac:dyDescent="0.25">
      <c r="A947" t="str">
        <f t="shared" si="81"/>
        <v>U1-AG1</v>
      </c>
      <c r="B947" t="str">
        <f t="shared" si="82"/>
        <v>NetU1_AG1</v>
      </c>
      <c r="C947" t="str">
        <f t="shared" si="83"/>
        <v>U1-NetU1_AG1</v>
      </c>
      <c r="D947" t="str">
        <f t="shared" si="84"/>
        <v>U1-AG1</v>
      </c>
      <c r="E947" t="s">
        <v>435</v>
      </c>
      <c r="F947" t="s">
        <v>1534</v>
      </c>
      <c r="G947" t="s">
        <v>1535</v>
      </c>
    </row>
    <row r="948" spans="1:7" x14ac:dyDescent="0.25">
      <c r="A948" t="str">
        <f t="shared" si="81"/>
        <v>U1-AG3</v>
      </c>
      <c r="B948" t="str">
        <f t="shared" si="82"/>
        <v>NetU1_AG3</v>
      </c>
      <c r="C948" t="str">
        <f t="shared" si="83"/>
        <v>U1-NetU1_AG3</v>
      </c>
      <c r="D948" t="str">
        <f t="shared" si="84"/>
        <v>U1-AG3</v>
      </c>
      <c r="E948" t="s">
        <v>435</v>
      </c>
      <c r="F948" t="s">
        <v>1536</v>
      </c>
      <c r="G948" t="s">
        <v>1537</v>
      </c>
    </row>
    <row r="949" spans="1:7" x14ac:dyDescent="0.25">
      <c r="A949" t="str">
        <f t="shared" si="81"/>
        <v>U1-AG4</v>
      </c>
      <c r="B949" t="str">
        <f t="shared" si="82"/>
        <v>NetU1_AG4</v>
      </c>
      <c r="C949" t="str">
        <f t="shared" si="83"/>
        <v>U1-NetU1_AG4</v>
      </c>
      <c r="D949" t="str">
        <f t="shared" si="84"/>
        <v>U1-AG4</v>
      </c>
      <c r="E949" t="s">
        <v>435</v>
      </c>
      <c r="F949" t="s">
        <v>1538</v>
      </c>
      <c r="G949" t="s">
        <v>1539</v>
      </c>
    </row>
    <row r="950" spans="1:7" x14ac:dyDescent="0.25">
      <c r="A950" t="str">
        <f t="shared" si="81"/>
        <v>U1-AG5</v>
      </c>
      <c r="B950" t="str">
        <f t="shared" si="82"/>
        <v>NetU1_AG5</v>
      </c>
      <c r="C950" t="str">
        <f t="shared" si="83"/>
        <v>U1-NetU1_AG5</v>
      </c>
      <c r="D950" t="str">
        <f t="shared" si="84"/>
        <v>U1-AG5</v>
      </c>
      <c r="E950" t="s">
        <v>435</v>
      </c>
      <c r="F950" t="s">
        <v>1540</v>
      </c>
      <c r="G950" t="s">
        <v>1541</v>
      </c>
    </row>
    <row r="951" spans="1:7" x14ac:dyDescent="0.25">
      <c r="A951" t="str">
        <f t="shared" si="81"/>
        <v>U1-AG6</v>
      </c>
      <c r="B951" t="str">
        <f t="shared" si="82"/>
        <v>NetU1_AG6</v>
      </c>
      <c r="C951" t="str">
        <f t="shared" si="83"/>
        <v>U1-NetU1_AG6</v>
      </c>
      <c r="D951" t="str">
        <f t="shared" si="84"/>
        <v>U1-AG6</v>
      </c>
      <c r="E951" t="s">
        <v>435</v>
      </c>
      <c r="F951" t="s">
        <v>1542</v>
      </c>
      <c r="G951" t="s">
        <v>1543</v>
      </c>
    </row>
    <row r="952" spans="1:7" x14ac:dyDescent="0.25">
      <c r="A952" t="str">
        <f t="shared" si="81"/>
        <v>U1-AH2</v>
      </c>
      <c r="B952" t="str">
        <f t="shared" si="82"/>
        <v>NetU1_AH2</v>
      </c>
      <c r="C952" t="str">
        <f t="shared" si="83"/>
        <v>U1-NetU1_AH2</v>
      </c>
      <c r="D952" t="str">
        <f t="shared" si="84"/>
        <v>U1-AH2</v>
      </c>
      <c r="E952" t="s">
        <v>435</v>
      </c>
      <c r="F952" t="s">
        <v>1544</v>
      </c>
      <c r="G952" t="s">
        <v>1545</v>
      </c>
    </row>
    <row r="953" spans="1:7" x14ac:dyDescent="0.25">
      <c r="A953" t="str">
        <f t="shared" si="81"/>
        <v>U1-AH3</v>
      </c>
      <c r="B953" t="str">
        <f t="shared" si="82"/>
        <v>NetU1_AH3</v>
      </c>
      <c r="C953" t="str">
        <f t="shared" si="83"/>
        <v>U1-NetU1_AH3</v>
      </c>
      <c r="D953" t="str">
        <f t="shared" si="84"/>
        <v>U1-AH3</v>
      </c>
      <c r="E953" t="s">
        <v>435</v>
      </c>
      <c r="F953" t="s">
        <v>1546</v>
      </c>
      <c r="G953" t="s">
        <v>1547</v>
      </c>
    </row>
    <row r="954" spans="1:7" x14ac:dyDescent="0.25">
      <c r="A954" t="str">
        <f t="shared" si="81"/>
        <v>U1-AH5</v>
      </c>
      <c r="B954" t="str">
        <f t="shared" si="82"/>
        <v>NetU1_AH5</v>
      </c>
      <c r="C954" t="str">
        <f t="shared" si="83"/>
        <v>U1-NetU1_AH5</v>
      </c>
      <c r="D954" t="str">
        <f t="shared" si="84"/>
        <v>U1-AH5</v>
      </c>
      <c r="E954" t="s">
        <v>435</v>
      </c>
      <c r="F954" t="s">
        <v>1548</v>
      </c>
      <c r="G954" t="s">
        <v>1549</v>
      </c>
    </row>
    <row r="955" spans="1:7" x14ac:dyDescent="0.25">
      <c r="A955" t="str">
        <f t="shared" si="81"/>
        <v>U1-AH6</v>
      </c>
      <c r="B955" t="str">
        <f t="shared" si="82"/>
        <v>NetU1_AH6</v>
      </c>
      <c r="C955" t="str">
        <f t="shared" si="83"/>
        <v>U1-NetU1_AH6</v>
      </c>
      <c r="D955" t="str">
        <f t="shared" si="84"/>
        <v>U1-AH6</v>
      </c>
      <c r="E955" t="s">
        <v>435</v>
      </c>
      <c r="F955" t="s">
        <v>1550</v>
      </c>
      <c r="G955" t="s">
        <v>1551</v>
      </c>
    </row>
    <row r="956" spans="1:7" x14ac:dyDescent="0.25">
      <c r="A956" t="str">
        <f t="shared" si="81"/>
        <v>U1-AJ3</v>
      </c>
      <c r="B956" t="str">
        <f t="shared" si="82"/>
        <v>NetU1_AJ3</v>
      </c>
      <c r="C956" t="str">
        <f t="shared" si="83"/>
        <v>U1-NetU1_AJ3</v>
      </c>
      <c r="D956" t="str">
        <f t="shared" si="84"/>
        <v>U1-AJ3</v>
      </c>
      <c r="E956" t="s">
        <v>435</v>
      </c>
      <c r="F956" t="s">
        <v>1552</v>
      </c>
      <c r="G956" t="s">
        <v>1553</v>
      </c>
    </row>
    <row r="957" spans="1:7" x14ac:dyDescent="0.25">
      <c r="A957" t="str">
        <f t="shared" si="81"/>
        <v>U1-AJ4</v>
      </c>
      <c r="B957" t="str">
        <f t="shared" si="82"/>
        <v>NetU1_AJ4</v>
      </c>
      <c r="C957" t="str">
        <f t="shared" si="83"/>
        <v>U1-NetU1_AJ4</v>
      </c>
      <c r="D957" t="str">
        <f t="shared" si="84"/>
        <v>U1-AJ4</v>
      </c>
      <c r="E957" t="s">
        <v>435</v>
      </c>
      <c r="F957" t="s">
        <v>1554</v>
      </c>
      <c r="G957" t="s">
        <v>1555</v>
      </c>
    </row>
    <row r="958" spans="1:7" x14ac:dyDescent="0.25">
      <c r="A958" t="str">
        <f t="shared" si="81"/>
        <v>U1-AJ5</v>
      </c>
      <c r="B958" t="str">
        <f t="shared" si="82"/>
        <v>NetU1_AJ5</v>
      </c>
      <c r="C958" t="str">
        <f t="shared" si="83"/>
        <v>U1-NetU1_AJ5</v>
      </c>
      <c r="D958" t="str">
        <f t="shared" si="84"/>
        <v>U1-AJ5</v>
      </c>
      <c r="E958" t="s">
        <v>435</v>
      </c>
      <c r="F958" t="s">
        <v>1556</v>
      </c>
      <c r="G958" t="s">
        <v>1557</v>
      </c>
    </row>
    <row r="959" spans="1:7" x14ac:dyDescent="0.25">
      <c r="A959" t="str">
        <f t="shared" si="81"/>
        <v>U1-AJ7</v>
      </c>
      <c r="B959" t="str">
        <f t="shared" si="82"/>
        <v>NetU1_AJ7</v>
      </c>
      <c r="C959" t="str">
        <f t="shared" si="83"/>
        <v>U1-NetU1_AJ7</v>
      </c>
      <c r="D959" t="str">
        <f t="shared" si="84"/>
        <v>U1-AJ7</v>
      </c>
      <c r="E959" t="s">
        <v>435</v>
      </c>
      <c r="F959" t="s">
        <v>1558</v>
      </c>
      <c r="G959" t="s">
        <v>1559</v>
      </c>
    </row>
    <row r="960" spans="1:7" x14ac:dyDescent="0.25">
      <c r="A960" t="str">
        <f t="shared" si="81"/>
        <v>U1-AJ8</v>
      </c>
      <c r="B960" t="str">
        <f t="shared" si="82"/>
        <v>NetU1_AJ8</v>
      </c>
      <c r="C960" t="str">
        <f t="shared" si="83"/>
        <v>U1-NetU1_AJ8</v>
      </c>
      <c r="D960" t="str">
        <f t="shared" si="84"/>
        <v>U1-AJ8</v>
      </c>
      <c r="E960" t="s">
        <v>435</v>
      </c>
      <c r="F960" t="s">
        <v>1560</v>
      </c>
      <c r="G960" t="s">
        <v>1561</v>
      </c>
    </row>
    <row r="961" spans="1:7" x14ac:dyDescent="0.25">
      <c r="A961" t="str">
        <f t="shared" si="81"/>
        <v>U1-AK4</v>
      </c>
      <c r="B961" t="str">
        <f t="shared" si="82"/>
        <v>NetU1_AK4</v>
      </c>
      <c r="C961" t="str">
        <f t="shared" si="83"/>
        <v>U1-NetU1_AK4</v>
      </c>
      <c r="D961" t="str">
        <f t="shared" si="84"/>
        <v>U1-AK4</v>
      </c>
      <c r="E961" t="s">
        <v>435</v>
      </c>
      <c r="F961" t="s">
        <v>1562</v>
      </c>
      <c r="G961" t="s">
        <v>1563</v>
      </c>
    </row>
    <row r="962" spans="1:7" x14ac:dyDescent="0.25">
      <c r="A962" t="str">
        <f t="shared" si="81"/>
        <v>U1-AK5</v>
      </c>
      <c r="B962" t="str">
        <f t="shared" si="82"/>
        <v>NetU1_AK5</v>
      </c>
      <c r="C962" t="str">
        <f t="shared" si="83"/>
        <v>U1-NetU1_AK5</v>
      </c>
      <c r="D962" t="str">
        <f t="shared" si="84"/>
        <v>U1-AK5</v>
      </c>
      <c r="E962" t="s">
        <v>435</v>
      </c>
      <c r="F962" t="s">
        <v>1564</v>
      </c>
      <c r="G962" t="s">
        <v>1565</v>
      </c>
    </row>
    <row r="963" spans="1:7" x14ac:dyDescent="0.25">
      <c r="A963" t="str">
        <f t="shared" si="81"/>
        <v>U1-AK6</v>
      </c>
      <c r="B963" t="str">
        <f t="shared" si="82"/>
        <v>NetU1_AK6</v>
      </c>
      <c r="C963" t="str">
        <f t="shared" si="83"/>
        <v>U1-NetU1_AK6</v>
      </c>
      <c r="D963" t="str">
        <f t="shared" si="84"/>
        <v>U1-AK6</v>
      </c>
      <c r="E963" t="s">
        <v>435</v>
      </c>
      <c r="F963" t="s">
        <v>1566</v>
      </c>
      <c r="G963" t="s">
        <v>1567</v>
      </c>
    </row>
    <row r="964" spans="1:7" x14ac:dyDescent="0.25">
      <c r="A964" t="str">
        <f t="shared" si="81"/>
        <v>U1-AK7</v>
      </c>
      <c r="B964" t="str">
        <f t="shared" si="82"/>
        <v>NetU1_AK7</v>
      </c>
      <c r="C964" t="str">
        <f t="shared" si="83"/>
        <v>U1-NetU1_AK7</v>
      </c>
      <c r="D964" t="str">
        <f t="shared" si="84"/>
        <v>U1-AK7</v>
      </c>
      <c r="E964" t="s">
        <v>435</v>
      </c>
      <c r="F964" t="s">
        <v>1568</v>
      </c>
      <c r="G964" t="s">
        <v>1569</v>
      </c>
    </row>
    <row r="965" spans="1:7" x14ac:dyDescent="0.25">
      <c r="A965" t="str">
        <f t="shared" si="81"/>
        <v>U1-N1</v>
      </c>
      <c r="B965" t="str">
        <f t="shared" si="82"/>
        <v>A0_N</v>
      </c>
      <c r="C965" t="str">
        <f t="shared" si="83"/>
        <v>U1-A0_N</v>
      </c>
      <c r="D965" t="str">
        <f t="shared" si="84"/>
        <v>U1-N1</v>
      </c>
      <c r="E965" t="s">
        <v>435</v>
      </c>
      <c r="F965" t="s">
        <v>1570</v>
      </c>
      <c r="G965" t="s">
        <v>294</v>
      </c>
    </row>
    <row r="966" spans="1:7" x14ac:dyDescent="0.25">
      <c r="A966" t="str">
        <f t="shared" ref="A966:A1029" si="85">$E966&amp;"-"&amp;$F966</f>
        <v>U1-N2</v>
      </c>
      <c r="B966" t="str">
        <f t="shared" ref="B966:B1029" si="86">IF(OR(E966=$A$2,E966=$B$2,E966=$C$2,E966=$D$2),"--",G966)</f>
        <v>A0_P</v>
      </c>
      <c r="C966" t="str">
        <f t="shared" ref="C966:C1029" si="87">$E966&amp;"-"&amp;$G966</f>
        <v>U1-A0_P</v>
      </c>
      <c r="D966" t="str">
        <f t="shared" ref="D966:D1029" si="88">A966</f>
        <v>U1-N2</v>
      </c>
      <c r="E966" t="s">
        <v>435</v>
      </c>
      <c r="F966" t="s">
        <v>1571</v>
      </c>
      <c r="G966" t="s">
        <v>296</v>
      </c>
    </row>
    <row r="967" spans="1:7" x14ac:dyDescent="0.25">
      <c r="A967" t="str">
        <f t="shared" si="85"/>
        <v>U1-N3</v>
      </c>
      <c r="B967" t="str">
        <f t="shared" si="86"/>
        <v>NetU1_N3</v>
      </c>
      <c r="C967" t="str">
        <f t="shared" si="87"/>
        <v>U1-NetU1_N3</v>
      </c>
      <c r="D967" t="str">
        <f t="shared" si="88"/>
        <v>U1-N3</v>
      </c>
      <c r="E967" t="s">
        <v>435</v>
      </c>
      <c r="F967" t="s">
        <v>1572</v>
      </c>
      <c r="G967" t="s">
        <v>1573</v>
      </c>
    </row>
    <row r="968" spans="1:7" x14ac:dyDescent="0.25">
      <c r="A968" t="str">
        <f t="shared" si="85"/>
        <v>U1-N6</v>
      </c>
      <c r="B968" t="str">
        <f t="shared" si="86"/>
        <v>HSO</v>
      </c>
      <c r="C968" t="str">
        <f t="shared" si="87"/>
        <v>U1-HSO</v>
      </c>
      <c r="D968" t="str">
        <f t="shared" si="88"/>
        <v>U1-N6</v>
      </c>
      <c r="E968" t="s">
        <v>435</v>
      </c>
      <c r="F968" t="s">
        <v>1574</v>
      </c>
      <c r="G968" t="s">
        <v>340</v>
      </c>
    </row>
    <row r="969" spans="1:7" x14ac:dyDescent="0.25">
      <c r="A969" t="str">
        <f t="shared" si="85"/>
        <v>U1-N7</v>
      </c>
      <c r="B969" t="str">
        <f t="shared" si="86"/>
        <v>HSMIO</v>
      </c>
      <c r="C969" t="str">
        <f t="shared" si="87"/>
        <v>U1-HSMIO</v>
      </c>
      <c r="D969" t="str">
        <f t="shared" si="88"/>
        <v>U1-N7</v>
      </c>
      <c r="E969" t="s">
        <v>435</v>
      </c>
      <c r="F969" t="s">
        <v>1575</v>
      </c>
      <c r="G969" t="s">
        <v>333</v>
      </c>
    </row>
    <row r="970" spans="1:7" x14ac:dyDescent="0.25">
      <c r="A970" t="str">
        <f t="shared" si="85"/>
        <v>U1-P2</v>
      </c>
      <c r="B970" t="str">
        <f t="shared" si="86"/>
        <v>NetU1_P2</v>
      </c>
      <c r="C970" t="str">
        <f t="shared" si="87"/>
        <v>U1-NetU1_P2</v>
      </c>
      <c r="D970" t="str">
        <f t="shared" si="88"/>
        <v>U1-P2</v>
      </c>
      <c r="E970" t="s">
        <v>435</v>
      </c>
      <c r="F970" t="s">
        <v>1576</v>
      </c>
      <c r="G970" t="s">
        <v>1577</v>
      </c>
    </row>
    <row r="971" spans="1:7" x14ac:dyDescent="0.25">
      <c r="A971" t="str">
        <f t="shared" si="85"/>
        <v>U1-P3</v>
      </c>
      <c r="B971" t="str">
        <f t="shared" si="86"/>
        <v>NetU1_P3</v>
      </c>
      <c r="C971" t="str">
        <f t="shared" si="87"/>
        <v>U1-NetU1_P3</v>
      </c>
      <c r="D971" t="str">
        <f t="shared" si="88"/>
        <v>U1-P3</v>
      </c>
      <c r="E971" t="s">
        <v>435</v>
      </c>
      <c r="F971" t="s">
        <v>1578</v>
      </c>
      <c r="G971" t="s">
        <v>1579</v>
      </c>
    </row>
    <row r="972" spans="1:7" x14ac:dyDescent="0.25">
      <c r="A972" t="str">
        <f t="shared" si="85"/>
        <v>U1-P4</v>
      </c>
      <c r="B972" t="str">
        <f t="shared" si="86"/>
        <v>B5_N</v>
      </c>
      <c r="C972" t="str">
        <f t="shared" si="87"/>
        <v>U1-B5_N</v>
      </c>
      <c r="D972" t="str">
        <f t="shared" si="88"/>
        <v>U1-P4</v>
      </c>
      <c r="E972" t="s">
        <v>435</v>
      </c>
      <c r="F972" t="s">
        <v>1580</v>
      </c>
      <c r="G972" t="s">
        <v>353</v>
      </c>
    </row>
    <row r="973" spans="1:7" x14ac:dyDescent="0.25">
      <c r="A973" t="str">
        <f t="shared" si="85"/>
        <v>U1-P5</v>
      </c>
      <c r="B973" t="str">
        <f t="shared" si="86"/>
        <v>B5_P</v>
      </c>
      <c r="C973" t="str">
        <f t="shared" si="87"/>
        <v>U1-B5_P</v>
      </c>
      <c r="D973" t="str">
        <f t="shared" si="88"/>
        <v>U1-P5</v>
      </c>
      <c r="E973" t="s">
        <v>435</v>
      </c>
      <c r="F973" t="s">
        <v>1581</v>
      </c>
      <c r="G973" t="s">
        <v>354</v>
      </c>
    </row>
    <row r="974" spans="1:7" x14ac:dyDescent="0.25">
      <c r="A974" t="str">
        <f t="shared" si="85"/>
        <v>U1-P7</v>
      </c>
      <c r="B974" t="str">
        <f t="shared" si="86"/>
        <v>NetU1_P7</v>
      </c>
      <c r="C974" t="str">
        <f t="shared" si="87"/>
        <v>U1-NetU1_P7</v>
      </c>
      <c r="D974" t="str">
        <f t="shared" si="88"/>
        <v>U1-P7</v>
      </c>
      <c r="E974" t="s">
        <v>435</v>
      </c>
      <c r="F974" t="s">
        <v>1582</v>
      </c>
      <c r="G974" t="s">
        <v>1583</v>
      </c>
    </row>
    <row r="975" spans="1:7" x14ac:dyDescent="0.25">
      <c r="A975" t="str">
        <f t="shared" si="85"/>
        <v>U1-R1</v>
      </c>
      <c r="B975" t="str">
        <f t="shared" si="86"/>
        <v>NetU1_R1</v>
      </c>
      <c r="C975" t="str">
        <f t="shared" si="87"/>
        <v>U1-NetU1_R1</v>
      </c>
      <c r="D975" t="str">
        <f t="shared" si="88"/>
        <v>U1-R1</v>
      </c>
      <c r="E975" t="s">
        <v>435</v>
      </c>
      <c r="F975" t="s">
        <v>1584</v>
      </c>
      <c r="G975" t="s">
        <v>1585</v>
      </c>
    </row>
    <row r="976" spans="1:7" x14ac:dyDescent="0.25">
      <c r="A976" t="str">
        <f t="shared" si="85"/>
        <v>U1-R2</v>
      </c>
      <c r="B976" t="str">
        <f t="shared" si="86"/>
        <v>A1_P</v>
      </c>
      <c r="C976" t="str">
        <f t="shared" si="87"/>
        <v>U1-A1_P</v>
      </c>
      <c r="D976" t="str">
        <f t="shared" si="88"/>
        <v>U1-R2</v>
      </c>
      <c r="E976" t="s">
        <v>435</v>
      </c>
      <c r="F976" t="s">
        <v>1586</v>
      </c>
      <c r="G976" t="s">
        <v>300</v>
      </c>
    </row>
    <row r="977" spans="1:7" x14ac:dyDescent="0.25">
      <c r="A977" t="str">
        <f t="shared" si="85"/>
        <v>U1-R4</v>
      </c>
      <c r="B977" t="str">
        <f t="shared" si="86"/>
        <v>A4_N</v>
      </c>
      <c r="C977" t="str">
        <f t="shared" si="87"/>
        <v>U1-A4_N</v>
      </c>
      <c r="D977" t="str">
        <f t="shared" si="88"/>
        <v>U1-R4</v>
      </c>
      <c r="E977" t="s">
        <v>435</v>
      </c>
      <c r="F977" t="s">
        <v>1587</v>
      </c>
      <c r="G977" t="s">
        <v>310</v>
      </c>
    </row>
    <row r="978" spans="1:7" x14ac:dyDescent="0.25">
      <c r="A978" t="str">
        <f t="shared" si="85"/>
        <v>U1-R5</v>
      </c>
      <c r="B978" t="str">
        <f t="shared" si="86"/>
        <v>NetU1_R5</v>
      </c>
      <c r="C978" t="str">
        <f t="shared" si="87"/>
        <v>U1-NetU1_R5</v>
      </c>
      <c r="D978" t="str">
        <f t="shared" si="88"/>
        <v>U1-R5</v>
      </c>
      <c r="E978" t="s">
        <v>435</v>
      </c>
      <c r="F978" t="s">
        <v>1588</v>
      </c>
      <c r="G978" t="s">
        <v>1589</v>
      </c>
    </row>
    <row r="979" spans="1:7" x14ac:dyDescent="0.25">
      <c r="A979" t="str">
        <f t="shared" si="85"/>
        <v>U1-R6</v>
      </c>
      <c r="B979" t="str">
        <f t="shared" si="86"/>
        <v>NetU1_R6</v>
      </c>
      <c r="C979" t="str">
        <f t="shared" si="87"/>
        <v>U1-NetU1_R6</v>
      </c>
      <c r="D979" t="str">
        <f t="shared" si="88"/>
        <v>U1-R6</v>
      </c>
      <c r="E979" t="s">
        <v>435</v>
      </c>
      <c r="F979" t="s">
        <v>1590</v>
      </c>
      <c r="G979" t="s">
        <v>1591</v>
      </c>
    </row>
    <row r="980" spans="1:7" x14ac:dyDescent="0.25">
      <c r="A980" t="str">
        <f t="shared" si="85"/>
        <v>U1-R7</v>
      </c>
      <c r="B980" t="str">
        <f t="shared" si="86"/>
        <v>NetU1_R7</v>
      </c>
      <c r="C980" t="str">
        <f t="shared" si="87"/>
        <v>U1-NetU1_R7</v>
      </c>
      <c r="D980" t="str">
        <f t="shared" si="88"/>
        <v>U1-R7</v>
      </c>
      <c r="E980" t="s">
        <v>435</v>
      </c>
      <c r="F980" t="s">
        <v>1592</v>
      </c>
      <c r="G980" t="s">
        <v>1593</v>
      </c>
    </row>
    <row r="981" spans="1:7" x14ac:dyDescent="0.25">
      <c r="A981" t="str">
        <f t="shared" si="85"/>
        <v>U1-T1</v>
      </c>
      <c r="B981" t="str">
        <f t="shared" si="86"/>
        <v>A1_N</v>
      </c>
      <c r="C981" t="str">
        <f t="shared" si="87"/>
        <v>U1-A1_N</v>
      </c>
      <c r="D981" t="str">
        <f t="shared" si="88"/>
        <v>U1-T1</v>
      </c>
      <c r="E981" t="s">
        <v>435</v>
      </c>
      <c r="F981" t="s">
        <v>1594</v>
      </c>
      <c r="G981" t="s">
        <v>298</v>
      </c>
    </row>
    <row r="982" spans="1:7" x14ac:dyDescent="0.25">
      <c r="A982" t="str">
        <f t="shared" si="85"/>
        <v>U1-T2</v>
      </c>
      <c r="B982" t="str">
        <f t="shared" si="86"/>
        <v>A2_P</v>
      </c>
      <c r="C982" t="str">
        <f t="shared" si="87"/>
        <v>U1-A2_P</v>
      </c>
      <c r="D982" t="str">
        <f t="shared" si="88"/>
        <v>U1-T2</v>
      </c>
      <c r="E982" t="s">
        <v>435</v>
      </c>
      <c r="F982" t="s">
        <v>1595</v>
      </c>
      <c r="G982" t="s">
        <v>304</v>
      </c>
    </row>
    <row r="983" spans="1:7" x14ac:dyDescent="0.25">
      <c r="A983" t="str">
        <f t="shared" si="85"/>
        <v>U1-T3</v>
      </c>
      <c r="B983" t="str">
        <f t="shared" si="86"/>
        <v>A4_P</v>
      </c>
      <c r="C983" t="str">
        <f t="shared" si="87"/>
        <v>U1-A4_P</v>
      </c>
      <c r="D983" t="str">
        <f t="shared" si="88"/>
        <v>U1-T3</v>
      </c>
      <c r="E983" t="s">
        <v>435</v>
      </c>
      <c r="F983" t="s">
        <v>1596</v>
      </c>
      <c r="G983" t="s">
        <v>312</v>
      </c>
    </row>
    <row r="984" spans="1:7" x14ac:dyDescent="0.25">
      <c r="A984" t="str">
        <f t="shared" si="85"/>
        <v>U1-T4</v>
      </c>
      <c r="B984" t="str">
        <f t="shared" si="86"/>
        <v>B2_N</v>
      </c>
      <c r="C984" t="str">
        <f t="shared" si="87"/>
        <v>U1-B2_N</v>
      </c>
      <c r="D984" t="str">
        <f t="shared" si="88"/>
        <v>U1-T4</v>
      </c>
      <c r="E984" t="s">
        <v>435</v>
      </c>
      <c r="F984" t="s">
        <v>1597</v>
      </c>
      <c r="G984" t="s">
        <v>345</v>
      </c>
    </row>
    <row r="985" spans="1:7" x14ac:dyDescent="0.25">
      <c r="A985" t="str">
        <f t="shared" si="85"/>
        <v>U1-T6</v>
      </c>
      <c r="B985" t="str">
        <f t="shared" si="86"/>
        <v>NetU1_T6</v>
      </c>
      <c r="C985" t="str">
        <f t="shared" si="87"/>
        <v>U1-NetU1_T6</v>
      </c>
      <c r="D985" t="str">
        <f t="shared" si="88"/>
        <v>U1-T6</v>
      </c>
      <c r="E985" t="s">
        <v>435</v>
      </c>
      <c r="F985" t="s">
        <v>1598</v>
      </c>
      <c r="G985" t="s">
        <v>1599</v>
      </c>
    </row>
    <row r="986" spans="1:7" x14ac:dyDescent="0.25">
      <c r="A986" t="str">
        <f t="shared" si="85"/>
        <v>U1-T7</v>
      </c>
      <c r="B986" t="str">
        <f t="shared" si="86"/>
        <v>NetU1_T7</v>
      </c>
      <c r="C986" t="str">
        <f t="shared" si="87"/>
        <v>U1-NetU1_T7</v>
      </c>
      <c r="D986" t="str">
        <f t="shared" si="88"/>
        <v>U1-T7</v>
      </c>
      <c r="E986" t="s">
        <v>435</v>
      </c>
      <c r="F986" t="s">
        <v>1600</v>
      </c>
      <c r="G986" t="s">
        <v>1601</v>
      </c>
    </row>
    <row r="987" spans="1:7" x14ac:dyDescent="0.25">
      <c r="A987" t="str">
        <f t="shared" si="85"/>
        <v>U1-U1</v>
      </c>
      <c r="B987" t="str">
        <f t="shared" si="86"/>
        <v>A2_N</v>
      </c>
      <c r="C987" t="str">
        <f t="shared" si="87"/>
        <v>U1-A2_N</v>
      </c>
      <c r="D987" t="str">
        <f t="shared" si="88"/>
        <v>U1-U1</v>
      </c>
      <c r="E987" t="s">
        <v>435</v>
      </c>
      <c r="F987" t="s">
        <v>435</v>
      </c>
      <c r="G987" t="s">
        <v>302</v>
      </c>
    </row>
    <row r="988" spans="1:7" x14ac:dyDescent="0.25">
      <c r="A988" t="str">
        <f t="shared" si="85"/>
        <v>U1-U3</v>
      </c>
      <c r="B988" t="str">
        <f t="shared" si="86"/>
        <v>B4_N</v>
      </c>
      <c r="C988" t="str">
        <f t="shared" si="87"/>
        <v>U1-B4_N</v>
      </c>
      <c r="D988" t="str">
        <f t="shared" si="88"/>
        <v>U1-U3</v>
      </c>
      <c r="E988" t="s">
        <v>435</v>
      </c>
      <c r="F988" t="s">
        <v>1602</v>
      </c>
      <c r="G988" t="s">
        <v>351</v>
      </c>
    </row>
    <row r="989" spans="1:7" x14ac:dyDescent="0.25">
      <c r="A989" t="str">
        <f t="shared" si="85"/>
        <v>U1-U4</v>
      </c>
      <c r="B989" t="str">
        <f t="shared" si="86"/>
        <v>B4_P</v>
      </c>
      <c r="C989" t="str">
        <f t="shared" si="87"/>
        <v>U1-B4_P</v>
      </c>
      <c r="D989" t="str">
        <f t="shared" si="88"/>
        <v>U1-U4</v>
      </c>
      <c r="E989" t="s">
        <v>435</v>
      </c>
      <c r="F989" t="s">
        <v>1603</v>
      </c>
      <c r="G989" t="s">
        <v>352</v>
      </c>
    </row>
    <row r="990" spans="1:7" x14ac:dyDescent="0.25">
      <c r="A990" t="str">
        <f t="shared" si="85"/>
        <v>U1-U5</v>
      </c>
      <c r="B990" t="str">
        <f t="shared" si="86"/>
        <v>B2_P</v>
      </c>
      <c r="C990" t="str">
        <f t="shared" si="87"/>
        <v>U1-B2_P</v>
      </c>
      <c r="D990" t="str">
        <f t="shared" si="88"/>
        <v>U1-U5</v>
      </c>
      <c r="E990" t="s">
        <v>435</v>
      </c>
      <c r="F990" t="s">
        <v>1604</v>
      </c>
      <c r="G990" t="s">
        <v>346</v>
      </c>
    </row>
    <row r="991" spans="1:7" x14ac:dyDescent="0.25">
      <c r="A991" t="str">
        <f t="shared" si="85"/>
        <v>U1-U6</v>
      </c>
      <c r="B991" t="str">
        <f t="shared" si="86"/>
        <v>NetU1_U6</v>
      </c>
      <c r="C991" t="str">
        <f t="shared" si="87"/>
        <v>U1-NetU1_U6</v>
      </c>
      <c r="D991" t="str">
        <f t="shared" si="88"/>
        <v>U1-U6</v>
      </c>
      <c r="E991" t="s">
        <v>435</v>
      </c>
      <c r="F991" t="s">
        <v>1605</v>
      </c>
      <c r="G991" t="s">
        <v>1606</v>
      </c>
    </row>
    <row r="992" spans="1:7" x14ac:dyDescent="0.25">
      <c r="A992" t="str">
        <f t="shared" si="85"/>
        <v>U1-V1</v>
      </c>
      <c r="B992" t="str">
        <f t="shared" si="86"/>
        <v>A3_P</v>
      </c>
      <c r="C992" t="str">
        <f t="shared" si="87"/>
        <v>U1-A3_P</v>
      </c>
      <c r="D992" t="str">
        <f t="shared" si="88"/>
        <v>U1-V1</v>
      </c>
      <c r="E992" t="s">
        <v>435</v>
      </c>
      <c r="F992" t="s">
        <v>1607</v>
      </c>
      <c r="G992" t="s">
        <v>308</v>
      </c>
    </row>
    <row r="993" spans="1:7" x14ac:dyDescent="0.25">
      <c r="A993" t="str">
        <f t="shared" si="85"/>
        <v>U1-V2</v>
      </c>
      <c r="B993" t="str">
        <f t="shared" si="86"/>
        <v>A3_N</v>
      </c>
      <c r="C993" t="str">
        <f t="shared" si="87"/>
        <v>U1-A3_N</v>
      </c>
      <c r="D993" t="str">
        <f t="shared" si="88"/>
        <v>U1-V2</v>
      </c>
      <c r="E993" t="s">
        <v>435</v>
      </c>
      <c r="F993" t="s">
        <v>1608</v>
      </c>
      <c r="G993" t="s">
        <v>306</v>
      </c>
    </row>
    <row r="994" spans="1:7" x14ac:dyDescent="0.25">
      <c r="A994" t="str">
        <f t="shared" si="85"/>
        <v>U1-V3</v>
      </c>
      <c r="B994" t="str">
        <f t="shared" si="86"/>
        <v>B3_P</v>
      </c>
      <c r="C994" t="str">
        <f t="shared" si="87"/>
        <v>U1-B3_P</v>
      </c>
      <c r="D994" t="str">
        <f t="shared" si="88"/>
        <v>U1-V3</v>
      </c>
      <c r="E994" t="s">
        <v>435</v>
      </c>
      <c r="F994" t="s">
        <v>1609</v>
      </c>
      <c r="G994" t="s">
        <v>350</v>
      </c>
    </row>
    <row r="995" spans="1:7" x14ac:dyDescent="0.25">
      <c r="A995" t="str">
        <f t="shared" si="85"/>
        <v>U1-V5</v>
      </c>
      <c r="B995" t="str">
        <f t="shared" si="86"/>
        <v>NetU1_V5</v>
      </c>
      <c r="C995" t="str">
        <f t="shared" si="87"/>
        <v>U1-NetU1_V5</v>
      </c>
      <c r="D995" t="str">
        <f t="shared" si="88"/>
        <v>U1-V5</v>
      </c>
      <c r="E995" t="s">
        <v>435</v>
      </c>
      <c r="F995" t="s">
        <v>1610</v>
      </c>
      <c r="G995" t="s">
        <v>1611</v>
      </c>
    </row>
    <row r="996" spans="1:7" x14ac:dyDescent="0.25">
      <c r="A996" t="str">
        <f t="shared" si="85"/>
        <v>U1-V6</v>
      </c>
      <c r="B996" t="str">
        <f t="shared" si="86"/>
        <v>B0_P</v>
      </c>
      <c r="C996" t="str">
        <f t="shared" si="87"/>
        <v>U1-B0_P</v>
      </c>
      <c r="D996" t="str">
        <f t="shared" si="88"/>
        <v>U1-V6</v>
      </c>
      <c r="E996" t="s">
        <v>435</v>
      </c>
      <c r="F996" t="s">
        <v>1612</v>
      </c>
      <c r="G996" t="s">
        <v>339</v>
      </c>
    </row>
    <row r="997" spans="1:7" x14ac:dyDescent="0.25">
      <c r="A997" t="str">
        <f t="shared" si="85"/>
        <v>U1-V7</v>
      </c>
      <c r="B997" t="str">
        <f t="shared" si="86"/>
        <v>NetU1_V7</v>
      </c>
      <c r="C997" t="str">
        <f t="shared" si="87"/>
        <v>U1-NetU1_V7</v>
      </c>
      <c r="D997" t="str">
        <f t="shared" si="88"/>
        <v>U1-V7</v>
      </c>
      <c r="E997" t="s">
        <v>435</v>
      </c>
      <c r="F997" t="s">
        <v>1613</v>
      </c>
      <c r="G997" t="s">
        <v>1614</v>
      </c>
    </row>
    <row r="998" spans="1:7" x14ac:dyDescent="0.25">
      <c r="A998" t="str">
        <f t="shared" si="85"/>
        <v>U1-W2</v>
      </c>
      <c r="B998" t="str">
        <f t="shared" si="86"/>
        <v>A5_N</v>
      </c>
      <c r="C998" t="str">
        <f t="shared" si="87"/>
        <v>U1-A5_N</v>
      </c>
      <c r="D998" t="str">
        <f t="shared" si="88"/>
        <v>U1-W2</v>
      </c>
      <c r="E998" t="s">
        <v>435</v>
      </c>
      <c r="F998" t="s">
        <v>1615</v>
      </c>
      <c r="G998" t="s">
        <v>314</v>
      </c>
    </row>
    <row r="999" spans="1:7" x14ac:dyDescent="0.25">
      <c r="A999" t="str">
        <f t="shared" si="85"/>
        <v>U1-W3</v>
      </c>
      <c r="B999" t="str">
        <f t="shared" si="86"/>
        <v>B3_N</v>
      </c>
      <c r="C999" t="str">
        <f t="shared" si="87"/>
        <v>U1-B3_N</v>
      </c>
      <c r="D999" t="str">
        <f t="shared" si="88"/>
        <v>U1-W3</v>
      </c>
      <c r="E999" t="s">
        <v>435</v>
      </c>
      <c r="F999" t="s">
        <v>1616</v>
      </c>
      <c r="G999" t="s">
        <v>348</v>
      </c>
    </row>
    <row r="1000" spans="1:7" x14ac:dyDescent="0.25">
      <c r="A1000" t="str">
        <f t="shared" si="85"/>
        <v>U1-W4</v>
      </c>
      <c r="B1000" t="str">
        <f t="shared" si="86"/>
        <v>NetU1_W4</v>
      </c>
      <c r="C1000" t="str">
        <f t="shared" si="87"/>
        <v>U1-NetU1_W4</v>
      </c>
      <c r="D1000" t="str">
        <f t="shared" si="88"/>
        <v>U1-W4</v>
      </c>
      <c r="E1000" t="s">
        <v>435</v>
      </c>
      <c r="F1000" t="s">
        <v>1617</v>
      </c>
      <c r="G1000" t="s">
        <v>1618</v>
      </c>
    </row>
    <row r="1001" spans="1:7" x14ac:dyDescent="0.25">
      <c r="A1001" t="str">
        <f t="shared" si="85"/>
        <v>U1-W5</v>
      </c>
      <c r="B1001" t="str">
        <f t="shared" si="86"/>
        <v>B0_N</v>
      </c>
      <c r="C1001" t="str">
        <f t="shared" si="87"/>
        <v>U1-B0_N</v>
      </c>
      <c r="D1001" t="str">
        <f t="shared" si="88"/>
        <v>U1-W5</v>
      </c>
      <c r="E1001" t="s">
        <v>435</v>
      </c>
      <c r="F1001" t="s">
        <v>1619</v>
      </c>
      <c r="G1001" t="s">
        <v>337</v>
      </c>
    </row>
    <row r="1002" spans="1:7" x14ac:dyDescent="0.25">
      <c r="A1002" t="str">
        <f t="shared" si="85"/>
        <v>U1-W7</v>
      </c>
      <c r="B1002" t="str">
        <f t="shared" si="86"/>
        <v>NetU1_W7</v>
      </c>
      <c r="C1002" t="str">
        <f t="shared" si="87"/>
        <v>U1-NetU1_W7</v>
      </c>
      <c r="D1002" t="str">
        <f t="shared" si="88"/>
        <v>U1-W7</v>
      </c>
      <c r="E1002" t="s">
        <v>435</v>
      </c>
      <c r="F1002" t="s">
        <v>1620</v>
      </c>
      <c r="G1002" t="s">
        <v>1621</v>
      </c>
    </row>
    <row r="1003" spans="1:7" x14ac:dyDescent="0.25">
      <c r="A1003" t="str">
        <f t="shared" si="85"/>
        <v>U1-Y1</v>
      </c>
      <c r="B1003" t="str">
        <f t="shared" si="86"/>
        <v>A5_P</v>
      </c>
      <c r="C1003" t="str">
        <f t="shared" si="87"/>
        <v>U1-A5_P</v>
      </c>
      <c r="D1003" t="str">
        <f t="shared" si="88"/>
        <v>U1-Y1</v>
      </c>
      <c r="E1003" t="s">
        <v>435</v>
      </c>
      <c r="F1003" t="s">
        <v>1622</v>
      </c>
      <c r="G1003" t="s">
        <v>316</v>
      </c>
    </row>
    <row r="1004" spans="1:7" x14ac:dyDescent="0.25">
      <c r="A1004" t="str">
        <f t="shared" si="85"/>
        <v>U1-Y2</v>
      </c>
      <c r="B1004" t="str">
        <f t="shared" si="86"/>
        <v>NetU1_Y2</v>
      </c>
      <c r="C1004" t="str">
        <f t="shared" si="87"/>
        <v>U1-NetU1_Y2</v>
      </c>
      <c r="D1004" t="str">
        <f t="shared" si="88"/>
        <v>U1-Y2</v>
      </c>
      <c r="E1004" t="s">
        <v>435</v>
      </c>
      <c r="F1004" t="s">
        <v>1623</v>
      </c>
      <c r="G1004" t="s">
        <v>1624</v>
      </c>
    </row>
    <row r="1005" spans="1:7" x14ac:dyDescent="0.25">
      <c r="A1005" t="str">
        <f t="shared" si="85"/>
        <v>U1-Y4</v>
      </c>
      <c r="B1005" t="str">
        <f t="shared" si="86"/>
        <v>NetU1_Y4</v>
      </c>
      <c r="C1005" t="str">
        <f t="shared" si="87"/>
        <v>U1-NetU1_Y4</v>
      </c>
      <c r="D1005" t="str">
        <f t="shared" si="88"/>
        <v>U1-Y4</v>
      </c>
      <c r="E1005" t="s">
        <v>435</v>
      </c>
      <c r="F1005" t="s">
        <v>1625</v>
      </c>
      <c r="G1005" t="s">
        <v>1626</v>
      </c>
    </row>
    <row r="1006" spans="1:7" x14ac:dyDescent="0.25">
      <c r="A1006" t="str">
        <f t="shared" si="85"/>
        <v>U1-Y5</v>
      </c>
      <c r="B1006" t="str">
        <f t="shared" si="86"/>
        <v>NetU1_Y5</v>
      </c>
      <c r="C1006" t="str">
        <f t="shared" si="87"/>
        <v>U1-NetU1_Y5</v>
      </c>
      <c r="D1006" t="str">
        <f t="shared" si="88"/>
        <v>U1-Y5</v>
      </c>
      <c r="E1006" t="s">
        <v>435</v>
      </c>
      <c r="F1006" t="s">
        <v>1627</v>
      </c>
      <c r="G1006" t="s">
        <v>1628</v>
      </c>
    </row>
    <row r="1007" spans="1:7" x14ac:dyDescent="0.25">
      <c r="A1007" t="str">
        <f t="shared" si="85"/>
        <v>U1-Y6</v>
      </c>
      <c r="B1007" t="str">
        <f t="shared" si="86"/>
        <v>NetU1_Y6</v>
      </c>
      <c r="C1007" t="str">
        <f t="shared" si="87"/>
        <v>U1-NetU1_Y6</v>
      </c>
      <c r="D1007" t="str">
        <f t="shared" si="88"/>
        <v>U1-Y6</v>
      </c>
      <c r="E1007" t="s">
        <v>435</v>
      </c>
      <c r="F1007" t="s">
        <v>1629</v>
      </c>
      <c r="G1007" t="s">
        <v>1630</v>
      </c>
    </row>
    <row r="1008" spans="1:7" x14ac:dyDescent="0.25">
      <c r="A1008" t="str">
        <f t="shared" si="85"/>
        <v>U1-Y7</v>
      </c>
      <c r="B1008" t="str">
        <f t="shared" si="86"/>
        <v>NetU1_Y7</v>
      </c>
      <c r="C1008" t="str">
        <f t="shared" si="87"/>
        <v>U1-NetU1_Y7</v>
      </c>
      <c r="D1008" t="str">
        <f t="shared" si="88"/>
        <v>U1-Y7</v>
      </c>
      <c r="E1008" t="s">
        <v>435</v>
      </c>
      <c r="F1008" t="s">
        <v>1631</v>
      </c>
      <c r="G1008" t="s">
        <v>1632</v>
      </c>
    </row>
    <row r="1009" spans="1:7" x14ac:dyDescent="0.25">
      <c r="A1009" t="str">
        <f t="shared" si="85"/>
        <v>U2-1</v>
      </c>
      <c r="B1009" t="str">
        <f t="shared" si="86"/>
        <v>3.3V</v>
      </c>
      <c r="C1009" t="str">
        <f t="shared" si="87"/>
        <v>U2-3.3V</v>
      </c>
      <c r="D1009" t="str">
        <f t="shared" si="88"/>
        <v>U2-1</v>
      </c>
      <c r="E1009" t="s">
        <v>1364</v>
      </c>
      <c r="F1009">
        <v>1</v>
      </c>
      <c r="G1009" t="s">
        <v>290</v>
      </c>
    </row>
    <row r="1010" spans="1:7" x14ac:dyDescent="0.25">
      <c r="A1010" t="str">
        <f t="shared" si="85"/>
        <v>U2-2</v>
      </c>
      <c r="B1010" t="str">
        <f t="shared" si="86"/>
        <v>GND</v>
      </c>
      <c r="C1010" t="str">
        <f t="shared" si="87"/>
        <v>U2-GND</v>
      </c>
      <c r="D1010" t="str">
        <f t="shared" si="88"/>
        <v>U2-2</v>
      </c>
      <c r="E1010" t="s">
        <v>1364</v>
      </c>
      <c r="F1010">
        <v>2</v>
      </c>
      <c r="G1010" t="s">
        <v>325</v>
      </c>
    </row>
    <row r="1011" spans="1:7" x14ac:dyDescent="0.25">
      <c r="A1011" t="str">
        <f t="shared" si="85"/>
        <v>U2-3</v>
      </c>
      <c r="B1011" t="str">
        <f t="shared" si="86"/>
        <v>TMS</v>
      </c>
      <c r="C1011" t="str">
        <f t="shared" si="87"/>
        <v>U2-TMS</v>
      </c>
      <c r="D1011" t="str">
        <f t="shared" si="88"/>
        <v>U2-3</v>
      </c>
      <c r="E1011" t="s">
        <v>1364</v>
      </c>
      <c r="F1011">
        <v>3</v>
      </c>
      <c r="G1011" t="s">
        <v>605</v>
      </c>
    </row>
    <row r="1012" spans="1:7" x14ac:dyDescent="0.25">
      <c r="A1012" t="str">
        <f t="shared" si="85"/>
        <v>U2-4</v>
      </c>
      <c r="B1012" t="str">
        <f t="shared" si="86"/>
        <v>TDO</v>
      </c>
      <c r="C1012" t="str">
        <f t="shared" si="87"/>
        <v>U2-TDO</v>
      </c>
      <c r="D1012" t="str">
        <f t="shared" si="88"/>
        <v>U2-4</v>
      </c>
      <c r="E1012" t="s">
        <v>1364</v>
      </c>
      <c r="F1012">
        <v>4</v>
      </c>
      <c r="G1012" t="s">
        <v>602</v>
      </c>
    </row>
    <row r="1013" spans="1:7" x14ac:dyDescent="0.25">
      <c r="A1013" t="str">
        <f t="shared" si="85"/>
        <v>U2-5</v>
      </c>
      <c r="B1013" t="str">
        <f t="shared" si="86"/>
        <v>TDI</v>
      </c>
      <c r="C1013" t="str">
        <f t="shared" si="87"/>
        <v>U2-TDI</v>
      </c>
      <c r="D1013" t="str">
        <f t="shared" si="88"/>
        <v>U2-5</v>
      </c>
      <c r="E1013" t="s">
        <v>1364</v>
      </c>
      <c r="F1013">
        <v>5</v>
      </c>
      <c r="G1013" t="s">
        <v>599</v>
      </c>
    </row>
    <row r="1014" spans="1:7" x14ac:dyDescent="0.25">
      <c r="A1014" t="str">
        <f t="shared" si="85"/>
        <v>U2-6</v>
      </c>
      <c r="B1014" t="str">
        <f t="shared" si="86"/>
        <v>TCK</v>
      </c>
      <c r="C1014" t="str">
        <f t="shared" si="87"/>
        <v>U2-TCK</v>
      </c>
      <c r="D1014" t="str">
        <f t="shared" si="88"/>
        <v>U2-6</v>
      </c>
      <c r="E1014" t="s">
        <v>1364</v>
      </c>
      <c r="F1014">
        <v>6</v>
      </c>
      <c r="G1014" t="s">
        <v>596</v>
      </c>
    </row>
    <row r="1015" spans="1:7" x14ac:dyDescent="0.25">
      <c r="A1015" t="str">
        <f t="shared" si="85"/>
        <v>U2-7</v>
      </c>
      <c r="B1015" t="str">
        <f t="shared" si="86"/>
        <v>3.3V</v>
      </c>
      <c r="C1015" t="str">
        <f t="shared" si="87"/>
        <v>U2-3.3V</v>
      </c>
      <c r="D1015" t="str">
        <f t="shared" si="88"/>
        <v>U2-7</v>
      </c>
      <c r="E1015" t="s">
        <v>1364</v>
      </c>
      <c r="F1015">
        <v>7</v>
      </c>
      <c r="G1015" t="s">
        <v>290</v>
      </c>
    </row>
    <row r="1016" spans="1:7" x14ac:dyDescent="0.25">
      <c r="A1016" t="str">
        <f t="shared" si="85"/>
        <v>U2-8</v>
      </c>
      <c r="B1016" t="str">
        <f t="shared" si="86"/>
        <v>3.3V</v>
      </c>
      <c r="C1016" t="str">
        <f t="shared" si="87"/>
        <v>U2-3.3V</v>
      </c>
      <c r="D1016" t="str">
        <f t="shared" si="88"/>
        <v>U2-8</v>
      </c>
      <c r="E1016" t="s">
        <v>1364</v>
      </c>
      <c r="F1016">
        <v>8</v>
      </c>
      <c r="G1016" t="s">
        <v>290</v>
      </c>
    </row>
    <row r="1017" spans="1:7" x14ac:dyDescent="0.25">
      <c r="A1017" t="str">
        <f t="shared" si="85"/>
        <v>U2-9</v>
      </c>
      <c r="B1017" t="str">
        <f t="shared" si="86"/>
        <v>GND</v>
      </c>
      <c r="C1017" t="str">
        <f t="shared" si="87"/>
        <v>U2-GND</v>
      </c>
      <c r="D1017" t="str">
        <f t="shared" si="88"/>
        <v>U2-9</v>
      </c>
      <c r="E1017" t="s">
        <v>1364</v>
      </c>
      <c r="F1017">
        <v>9</v>
      </c>
      <c r="G1017" t="s">
        <v>325</v>
      </c>
    </row>
    <row r="1018" spans="1:7" x14ac:dyDescent="0.25">
      <c r="A1018" t="str">
        <f t="shared" si="85"/>
        <v>U2-10</v>
      </c>
      <c r="B1018" t="str">
        <f t="shared" si="86"/>
        <v>GND</v>
      </c>
      <c r="C1018" t="str">
        <f t="shared" si="87"/>
        <v>U2-GND</v>
      </c>
      <c r="D1018" t="str">
        <f t="shared" si="88"/>
        <v>U2-10</v>
      </c>
      <c r="E1018" t="s">
        <v>1364</v>
      </c>
      <c r="F1018">
        <v>10</v>
      </c>
      <c r="G1018" t="s">
        <v>325</v>
      </c>
    </row>
    <row r="1019" spans="1:7" x14ac:dyDescent="0.25">
      <c r="A1019" t="str">
        <f t="shared" si="85"/>
        <v>U2-11</v>
      </c>
      <c r="B1019" t="str">
        <f t="shared" si="86"/>
        <v>JTAG_TCK</v>
      </c>
      <c r="C1019" t="str">
        <f t="shared" si="87"/>
        <v>U2-JTAG_TCK</v>
      </c>
      <c r="D1019" t="str">
        <f t="shared" si="88"/>
        <v>U2-11</v>
      </c>
      <c r="E1019" t="s">
        <v>1364</v>
      </c>
      <c r="F1019">
        <v>11</v>
      </c>
      <c r="G1019" t="s">
        <v>402</v>
      </c>
    </row>
    <row r="1020" spans="1:7" x14ac:dyDescent="0.25">
      <c r="A1020" t="str">
        <f t="shared" si="85"/>
        <v>U2-12</v>
      </c>
      <c r="B1020" t="str">
        <f t="shared" si="86"/>
        <v>JTAG_TDI</v>
      </c>
      <c r="C1020" t="str">
        <f t="shared" si="87"/>
        <v>U2-JTAG_TDI</v>
      </c>
      <c r="D1020" t="str">
        <f t="shared" si="88"/>
        <v>U2-12</v>
      </c>
      <c r="E1020" t="s">
        <v>1364</v>
      </c>
      <c r="F1020">
        <v>12</v>
      </c>
      <c r="G1020" t="s">
        <v>405</v>
      </c>
    </row>
    <row r="1021" spans="1:7" x14ac:dyDescent="0.25">
      <c r="A1021" t="str">
        <f t="shared" si="85"/>
        <v>U2-13</v>
      </c>
      <c r="B1021" t="str">
        <f t="shared" si="86"/>
        <v>JTAG_TDO</v>
      </c>
      <c r="C1021" t="str">
        <f t="shared" si="87"/>
        <v>U2-JTAG_TDO</v>
      </c>
      <c r="D1021" t="str">
        <f t="shared" si="88"/>
        <v>U2-13</v>
      </c>
      <c r="E1021" t="s">
        <v>1364</v>
      </c>
      <c r="F1021">
        <v>13</v>
      </c>
      <c r="G1021" t="s">
        <v>407</v>
      </c>
    </row>
    <row r="1022" spans="1:7" x14ac:dyDescent="0.25">
      <c r="A1022" t="str">
        <f t="shared" si="85"/>
        <v>U2-14</v>
      </c>
      <c r="B1022" t="str">
        <f t="shared" si="86"/>
        <v>JTAG_TMS</v>
      </c>
      <c r="C1022" t="str">
        <f t="shared" si="87"/>
        <v>U2-JTAG_TMS</v>
      </c>
      <c r="D1022" t="str">
        <f t="shared" si="88"/>
        <v>U2-14</v>
      </c>
      <c r="E1022" t="s">
        <v>1364</v>
      </c>
      <c r="F1022">
        <v>14</v>
      </c>
      <c r="G1022" t="s">
        <v>409</v>
      </c>
    </row>
    <row r="1023" spans="1:7" x14ac:dyDescent="0.25">
      <c r="A1023" t="str">
        <f t="shared" si="85"/>
        <v>U2-15</v>
      </c>
      <c r="B1023" t="str">
        <f t="shared" si="86"/>
        <v>1.8V</v>
      </c>
      <c r="C1023" t="str">
        <f t="shared" si="87"/>
        <v>U2-1.8V</v>
      </c>
      <c r="D1023" t="str">
        <f t="shared" si="88"/>
        <v>U2-15</v>
      </c>
      <c r="E1023" t="s">
        <v>1364</v>
      </c>
      <c r="F1023">
        <v>15</v>
      </c>
      <c r="G1023" t="s">
        <v>288</v>
      </c>
    </row>
    <row r="1024" spans="1:7" x14ac:dyDescent="0.25">
      <c r="A1024" t="str">
        <f t="shared" si="85"/>
        <v>U2-16</v>
      </c>
      <c r="B1024" t="str">
        <f t="shared" si="86"/>
        <v>3.3V</v>
      </c>
      <c r="C1024" t="str">
        <f t="shared" si="87"/>
        <v>U2-3.3V</v>
      </c>
      <c r="D1024" t="str">
        <f t="shared" si="88"/>
        <v>U2-16</v>
      </c>
      <c r="E1024" t="s">
        <v>1364</v>
      </c>
      <c r="F1024">
        <v>16</v>
      </c>
      <c r="G1024" t="s">
        <v>290</v>
      </c>
    </row>
    <row r="1025" spans="1:7" x14ac:dyDescent="0.25">
      <c r="A1025" t="str">
        <f t="shared" si="85"/>
        <v>U2-17</v>
      </c>
      <c r="B1025" t="str">
        <f t="shared" si="86"/>
        <v>GND</v>
      </c>
      <c r="C1025" t="str">
        <f t="shared" si="87"/>
        <v>U2-GND</v>
      </c>
      <c r="D1025" t="str">
        <f t="shared" si="88"/>
        <v>U2-17</v>
      </c>
      <c r="E1025" t="s">
        <v>1364</v>
      </c>
      <c r="F1025">
        <v>17</v>
      </c>
      <c r="G1025" t="s">
        <v>325</v>
      </c>
    </row>
    <row r="1026" spans="1:7" x14ac:dyDescent="0.25">
      <c r="A1026" t="str">
        <f t="shared" si="85"/>
        <v>U3-1</v>
      </c>
      <c r="B1026" t="str">
        <f t="shared" si="86"/>
        <v>EECS</v>
      </c>
      <c r="C1026" t="str">
        <f t="shared" si="87"/>
        <v>U3-EECS</v>
      </c>
      <c r="D1026" t="str">
        <f t="shared" si="88"/>
        <v>U3-1</v>
      </c>
      <c r="E1026" t="s">
        <v>1602</v>
      </c>
      <c r="F1026">
        <v>1</v>
      </c>
      <c r="G1026" t="s">
        <v>382</v>
      </c>
    </row>
    <row r="1027" spans="1:7" x14ac:dyDescent="0.25">
      <c r="A1027" t="str">
        <f t="shared" si="85"/>
        <v>U3-2</v>
      </c>
      <c r="B1027" t="str">
        <f t="shared" si="86"/>
        <v>VCORE</v>
      </c>
      <c r="C1027" t="str">
        <f t="shared" si="87"/>
        <v>U3-VCORE</v>
      </c>
      <c r="D1027" t="str">
        <f t="shared" si="88"/>
        <v>U3-2</v>
      </c>
      <c r="E1027" t="s">
        <v>1602</v>
      </c>
      <c r="F1027">
        <v>2</v>
      </c>
      <c r="G1027" t="s">
        <v>618</v>
      </c>
    </row>
    <row r="1028" spans="1:7" x14ac:dyDescent="0.25">
      <c r="A1028" t="str">
        <f t="shared" si="85"/>
        <v>U3-3</v>
      </c>
      <c r="B1028" t="str">
        <f t="shared" si="86"/>
        <v>CK12M</v>
      </c>
      <c r="C1028" t="str">
        <f t="shared" si="87"/>
        <v>U3-CK12M</v>
      </c>
      <c r="D1028" t="str">
        <f t="shared" si="88"/>
        <v>U3-3</v>
      </c>
      <c r="E1028" t="s">
        <v>1602</v>
      </c>
      <c r="F1028">
        <v>3</v>
      </c>
      <c r="G1028" t="s">
        <v>358</v>
      </c>
    </row>
    <row r="1029" spans="1:7" x14ac:dyDescent="0.25">
      <c r="A1029" t="str">
        <f t="shared" si="85"/>
        <v>U3-4</v>
      </c>
      <c r="B1029" t="str">
        <f t="shared" si="86"/>
        <v>NetU3_4</v>
      </c>
      <c r="C1029" t="str">
        <f t="shared" si="87"/>
        <v>U3-NetU3_4</v>
      </c>
      <c r="D1029" t="str">
        <f t="shared" si="88"/>
        <v>U3-4</v>
      </c>
      <c r="E1029" t="s">
        <v>1602</v>
      </c>
      <c r="F1029">
        <v>4</v>
      </c>
      <c r="G1029" t="s">
        <v>1633</v>
      </c>
    </row>
    <row r="1030" spans="1:7" x14ac:dyDescent="0.25">
      <c r="A1030" t="str">
        <f t="shared" ref="A1030:A1093" si="89">$E1030&amp;"-"&amp;$F1030</f>
        <v>U3-5</v>
      </c>
      <c r="B1030" t="str">
        <f t="shared" ref="B1030:B1093" si="90">IF(OR(E1030=$A$2,E1030=$B$2,E1030=$C$2,E1030=$D$2),"--",G1030)</f>
        <v>NetC1_1</v>
      </c>
      <c r="C1030" t="str">
        <f t="shared" ref="C1030:C1093" si="91">$E1030&amp;"-"&amp;$G1030</f>
        <v>U3-NetC1_1</v>
      </c>
      <c r="D1030" t="str">
        <f t="shared" ref="D1030:D1093" si="92">A1030</f>
        <v>U3-5</v>
      </c>
      <c r="E1030" t="s">
        <v>1602</v>
      </c>
      <c r="F1030">
        <v>5</v>
      </c>
      <c r="G1030" t="s">
        <v>426</v>
      </c>
    </row>
    <row r="1031" spans="1:7" x14ac:dyDescent="0.25">
      <c r="A1031" t="str">
        <f t="shared" si="89"/>
        <v>U3-6</v>
      </c>
      <c r="B1031" t="str">
        <f t="shared" si="90"/>
        <v>NetR1_2</v>
      </c>
      <c r="C1031" t="str">
        <f t="shared" si="91"/>
        <v>U3-NetR1_2</v>
      </c>
      <c r="D1031" t="str">
        <f t="shared" si="92"/>
        <v>U3-6</v>
      </c>
      <c r="E1031" t="s">
        <v>1602</v>
      </c>
      <c r="F1031">
        <v>6</v>
      </c>
      <c r="G1031" t="s">
        <v>520</v>
      </c>
    </row>
    <row r="1032" spans="1:7" x14ac:dyDescent="0.25">
      <c r="A1032" t="str">
        <f t="shared" si="89"/>
        <v>U3-7</v>
      </c>
      <c r="B1032" t="str">
        <f t="shared" si="90"/>
        <v>D_N</v>
      </c>
      <c r="C1032" t="str">
        <f t="shared" si="91"/>
        <v>U3-D_N</v>
      </c>
      <c r="D1032" t="str">
        <f t="shared" si="92"/>
        <v>U3-7</v>
      </c>
      <c r="E1032" t="s">
        <v>1602</v>
      </c>
      <c r="F1032">
        <v>7</v>
      </c>
      <c r="G1032" t="s">
        <v>376</v>
      </c>
    </row>
    <row r="1033" spans="1:7" x14ac:dyDescent="0.25">
      <c r="A1033" t="str">
        <f t="shared" si="89"/>
        <v>U3-8</v>
      </c>
      <c r="B1033" t="str">
        <f t="shared" si="90"/>
        <v>D_P</v>
      </c>
      <c r="C1033" t="str">
        <f t="shared" si="91"/>
        <v>U3-D_P</v>
      </c>
      <c r="D1033" t="str">
        <f t="shared" si="92"/>
        <v>U3-8</v>
      </c>
      <c r="E1033" t="s">
        <v>1602</v>
      </c>
      <c r="F1033">
        <v>8</v>
      </c>
      <c r="G1033" t="s">
        <v>378</v>
      </c>
    </row>
    <row r="1034" spans="1:7" x14ac:dyDescent="0.25">
      <c r="A1034" t="str">
        <f t="shared" si="89"/>
        <v>U3-9</v>
      </c>
      <c r="B1034" t="str">
        <f t="shared" si="90"/>
        <v>NetC19_1</v>
      </c>
      <c r="C1034" t="str">
        <f t="shared" si="91"/>
        <v>U3-NetC19_1</v>
      </c>
      <c r="D1034" t="str">
        <f t="shared" si="92"/>
        <v>U3-9</v>
      </c>
      <c r="E1034" t="s">
        <v>1602</v>
      </c>
      <c r="F1034">
        <v>9</v>
      </c>
      <c r="G1034" t="s">
        <v>424</v>
      </c>
    </row>
    <row r="1035" spans="1:7" x14ac:dyDescent="0.25">
      <c r="A1035" t="str">
        <f t="shared" si="89"/>
        <v>U3-10</v>
      </c>
      <c r="B1035" t="str">
        <f t="shared" si="90"/>
        <v>GND</v>
      </c>
      <c r="C1035" t="str">
        <f t="shared" si="91"/>
        <v>U3-GND</v>
      </c>
      <c r="D1035" t="str">
        <f t="shared" si="92"/>
        <v>U3-10</v>
      </c>
      <c r="E1035" t="s">
        <v>1602</v>
      </c>
      <c r="F1035">
        <v>10</v>
      </c>
      <c r="G1035" t="s">
        <v>325</v>
      </c>
    </row>
    <row r="1036" spans="1:7" x14ac:dyDescent="0.25">
      <c r="A1036" t="str">
        <f t="shared" si="89"/>
        <v>U3-11</v>
      </c>
      <c r="B1036" t="str">
        <f t="shared" si="90"/>
        <v>NetR2_2</v>
      </c>
      <c r="C1036" t="str">
        <f t="shared" si="91"/>
        <v>U3-NetR2_2</v>
      </c>
      <c r="D1036" t="str">
        <f t="shared" si="92"/>
        <v>U3-11</v>
      </c>
      <c r="E1036" t="s">
        <v>1602</v>
      </c>
      <c r="F1036">
        <v>11</v>
      </c>
      <c r="G1036" t="s">
        <v>530</v>
      </c>
    </row>
    <row r="1037" spans="1:7" x14ac:dyDescent="0.25">
      <c r="A1037" t="str">
        <f t="shared" si="89"/>
        <v>U3-12</v>
      </c>
      <c r="B1037" t="str">
        <f t="shared" si="90"/>
        <v>TCK</v>
      </c>
      <c r="C1037" t="str">
        <f t="shared" si="91"/>
        <v>U3-TCK</v>
      </c>
      <c r="D1037" t="str">
        <f t="shared" si="92"/>
        <v>U3-12</v>
      </c>
      <c r="E1037" t="s">
        <v>1602</v>
      </c>
      <c r="F1037">
        <v>12</v>
      </c>
      <c r="G1037" t="s">
        <v>596</v>
      </c>
    </row>
    <row r="1038" spans="1:7" x14ac:dyDescent="0.25">
      <c r="A1038" t="str">
        <f t="shared" si="89"/>
        <v>U3-13</v>
      </c>
      <c r="B1038" t="str">
        <f t="shared" si="90"/>
        <v>TDI</v>
      </c>
      <c r="C1038" t="str">
        <f t="shared" si="91"/>
        <v>U3-TDI</v>
      </c>
      <c r="D1038" t="str">
        <f t="shared" si="92"/>
        <v>U3-13</v>
      </c>
      <c r="E1038" t="s">
        <v>1602</v>
      </c>
      <c r="F1038">
        <v>13</v>
      </c>
      <c r="G1038" t="s">
        <v>599</v>
      </c>
    </row>
    <row r="1039" spans="1:7" x14ac:dyDescent="0.25">
      <c r="A1039" t="str">
        <f t="shared" si="89"/>
        <v>U3-14</v>
      </c>
      <c r="B1039" t="str">
        <f t="shared" si="90"/>
        <v>TDO</v>
      </c>
      <c r="C1039" t="str">
        <f t="shared" si="91"/>
        <v>U3-TDO</v>
      </c>
      <c r="D1039" t="str">
        <f t="shared" si="92"/>
        <v>U3-14</v>
      </c>
      <c r="E1039" t="s">
        <v>1602</v>
      </c>
      <c r="F1039">
        <v>14</v>
      </c>
      <c r="G1039" t="s">
        <v>602</v>
      </c>
    </row>
    <row r="1040" spans="1:7" x14ac:dyDescent="0.25">
      <c r="A1040" t="str">
        <f t="shared" si="89"/>
        <v>U3-15</v>
      </c>
      <c r="B1040" t="str">
        <f t="shared" si="90"/>
        <v>TMS</v>
      </c>
      <c r="C1040" t="str">
        <f t="shared" si="91"/>
        <v>U3-TMS</v>
      </c>
      <c r="D1040" t="str">
        <f t="shared" si="92"/>
        <v>U3-15</v>
      </c>
      <c r="E1040" t="s">
        <v>1602</v>
      </c>
      <c r="F1040">
        <v>15</v>
      </c>
      <c r="G1040" t="s">
        <v>605</v>
      </c>
    </row>
    <row r="1041" spans="1:7" x14ac:dyDescent="0.25">
      <c r="A1041" t="str">
        <f t="shared" si="89"/>
        <v>U3-16</v>
      </c>
      <c r="B1041" t="str">
        <f t="shared" si="90"/>
        <v>3.3V</v>
      </c>
      <c r="C1041" t="str">
        <f t="shared" si="91"/>
        <v>U3-3.3V</v>
      </c>
      <c r="D1041" t="str">
        <f t="shared" si="92"/>
        <v>U3-16</v>
      </c>
      <c r="E1041" t="s">
        <v>1602</v>
      </c>
      <c r="F1041">
        <v>16</v>
      </c>
      <c r="G1041" t="s">
        <v>290</v>
      </c>
    </row>
    <row r="1042" spans="1:7" x14ac:dyDescent="0.25">
      <c r="A1042" t="str">
        <f t="shared" si="89"/>
        <v>U3-17</v>
      </c>
      <c r="B1042" t="str">
        <f t="shared" si="90"/>
        <v>NetU3_17</v>
      </c>
      <c r="C1042" t="str">
        <f t="shared" si="91"/>
        <v>U3-NetU3_17</v>
      </c>
      <c r="D1042" t="str">
        <f t="shared" si="92"/>
        <v>U3-17</v>
      </c>
      <c r="E1042" t="s">
        <v>1602</v>
      </c>
      <c r="F1042">
        <v>17</v>
      </c>
      <c r="G1042" t="s">
        <v>1634</v>
      </c>
    </row>
    <row r="1043" spans="1:7" x14ac:dyDescent="0.25">
      <c r="A1043" t="str">
        <f t="shared" si="89"/>
        <v>U3-18</v>
      </c>
      <c r="B1043" t="str">
        <f t="shared" si="90"/>
        <v>NetU3_18</v>
      </c>
      <c r="C1043" t="str">
        <f t="shared" si="91"/>
        <v>U3-NetU3_18</v>
      </c>
      <c r="D1043" t="str">
        <f t="shared" si="92"/>
        <v>U3-18</v>
      </c>
      <c r="E1043" t="s">
        <v>1602</v>
      </c>
      <c r="F1043">
        <v>18</v>
      </c>
      <c r="G1043" t="s">
        <v>1635</v>
      </c>
    </row>
    <row r="1044" spans="1:7" x14ac:dyDescent="0.25">
      <c r="A1044" t="str">
        <f t="shared" si="89"/>
        <v>U3-19</v>
      </c>
      <c r="B1044" t="str">
        <f t="shared" si="90"/>
        <v>NetU3_19</v>
      </c>
      <c r="C1044" t="str">
        <f t="shared" si="91"/>
        <v>U3-NetU3_19</v>
      </c>
      <c r="D1044" t="str">
        <f t="shared" si="92"/>
        <v>U3-19</v>
      </c>
      <c r="E1044" t="s">
        <v>1602</v>
      </c>
      <c r="F1044">
        <v>19</v>
      </c>
      <c r="G1044" t="s">
        <v>1636</v>
      </c>
    </row>
    <row r="1045" spans="1:7" x14ac:dyDescent="0.25">
      <c r="A1045" t="str">
        <f t="shared" si="89"/>
        <v>U3-20</v>
      </c>
      <c r="B1045" t="str">
        <f t="shared" si="90"/>
        <v>NetR13_2</v>
      </c>
      <c r="C1045" t="str">
        <f t="shared" si="91"/>
        <v>U3-NetR13_2</v>
      </c>
      <c r="D1045" t="str">
        <f t="shared" si="92"/>
        <v>U3-20</v>
      </c>
      <c r="E1045" t="s">
        <v>1602</v>
      </c>
      <c r="F1045">
        <v>20</v>
      </c>
      <c r="G1045" t="s">
        <v>511</v>
      </c>
    </row>
    <row r="1046" spans="1:7" x14ac:dyDescent="0.25">
      <c r="A1046" t="str">
        <f t="shared" si="89"/>
        <v>U3-21</v>
      </c>
      <c r="B1046" t="str">
        <f t="shared" si="90"/>
        <v>GND</v>
      </c>
      <c r="C1046" t="str">
        <f t="shared" si="91"/>
        <v>U3-GND</v>
      </c>
      <c r="D1046" t="str">
        <f t="shared" si="92"/>
        <v>U3-21</v>
      </c>
      <c r="E1046" t="s">
        <v>1602</v>
      </c>
      <c r="F1046">
        <v>21</v>
      </c>
      <c r="G1046" t="s">
        <v>325</v>
      </c>
    </row>
    <row r="1047" spans="1:7" x14ac:dyDescent="0.25">
      <c r="A1047" t="str">
        <f t="shared" si="89"/>
        <v>U3-22</v>
      </c>
      <c r="B1047" t="str">
        <f t="shared" si="90"/>
        <v>NetU3_22</v>
      </c>
      <c r="C1047" t="str">
        <f t="shared" si="91"/>
        <v>U3-NetU3_22</v>
      </c>
      <c r="D1047" t="str">
        <f t="shared" si="92"/>
        <v>U3-22</v>
      </c>
      <c r="E1047" t="s">
        <v>1602</v>
      </c>
      <c r="F1047">
        <v>22</v>
      </c>
      <c r="G1047" t="s">
        <v>1637</v>
      </c>
    </row>
    <row r="1048" spans="1:7" x14ac:dyDescent="0.25">
      <c r="A1048" t="str">
        <f t="shared" si="89"/>
        <v>U3-23</v>
      </c>
      <c r="B1048" t="str">
        <f t="shared" si="90"/>
        <v>NetU3_23</v>
      </c>
      <c r="C1048" t="str">
        <f t="shared" si="91"/>
        <v>U3-NetU3_23</v>
      </c>
      <c r="D1048" t="str">
        <f t="shared" si="92"/>
        <v>U3-23</v>
      </c>
      <c r="E1048" t="s">
        <v>1602</v>
      </c>
      <c r="F1048">
        <v>23</v>
      </c>
      <c r="G1048" t="s">
        <v>1638</v>
      </c>
    </row>
    <row r="1049" spans="1:7" x14ac:dyDescent="0.25">
      <c r="A1049" t="str">
        <f t="shared" si="89"/>
        <v>U3-24</v>
      </c>
      <c r="B1049" t="str">
        <f t="shared" si="90"/>
        <v>NetU3_24</v>
      </c>
      <c r="C1049" t="str">
        <f t="shared" si="91"/>
        <v>U3-NetU3_24</v>
      </c>
      <c r="D1049" t="str">
        <f t="shared" si="92"/>
        <v>U3-24</v>
      </c>
      <c r="E1049" t="s">
        <v>1602</v>
      </c>
      <c r="F1049">
        <v>24</v>
      </c>
      <c r="G1049" t="s">
        <v>1639</v>
      </c>
    </row>
    <row r="1050" spans="1:7" x14ac:dyDescent="0.25">
      <c r="A1050" t="str">
        <f t="shared" si="89"/>
        <v>U3-25</v>
      </c>
      <c r="B1050" t="str">
        <f t="shared" si="90"/>
        <v>NetU3_25</v>
      </c>
      <c r="C1050" t="str">
        <f t="shared" si="91"/>
        <v>U3-NetU3_25</v>
      </c>
      <c r="D1050" t="str">
        <f t="shared" si="92"/>
        <v>U3-25</v>
      </c>
      <c r="E1050" t="s">
        <v>1602</v>
      </c>
      <c r="F1050">
        <v>25</v>
      </c>
      <c r="G1050" t="s">
        <v>1640</v>
      </c>
    </row>
    <row r="1051" spans="1:7" x14ac:dyDescent="0.25">
      <c r="A1051" t="str">
        <f t="shared" si="89"/>
        <v>U3-26</v>
      </c>
      <c r="B1051" t="str">
        <f t="shared" si="90"/>
        <v>NetU3_26</v>
      </c>
      <c r="C1051" t="str">
        <f t="shared" si="91"/>
        <v>U3-NetU3_26</v>
      </c>
      <c r="D1051" t="str">
        <f t="shared" si="92"/>
        <v>U3-26</v>
      </c>
      <c r="E1051" t="s">
        <v>1602</v>
      </c>
      <c r="F1051">
        <v>26</v>
      </c>
      <c r="G1051" t="s">
        <v>1641</v>
      </c>
    </row>
    <row r="1052" spans="1:7" x14ac:dyDescent="0.25">
      <c r="A1052" t="str">
        <f t="shared" si="89"/>
        <v>U3-27</v>
      </c>
      <c r="B1052" t="str">
        <f t="shared" si="90"/>
        <v>NetR29_1</v>
      </c>
      <c r="C1052" t="str">
        <f t="shared" si="91"/>
        <v>U3-NetR29_1</v>
      </c>
      <c r="D1052" t="str">
        <f t="shared" si="92"/>
        <v>U3-27</v>
      </c>
      <c r="E1052" t="s">
        <v>1602</v>
      </c>
      <c r="F1052">
        <v>27</v>
      </c>
      <c r="G1052" t="s">
        <v>527</v>
      </c>
    </row>
    <row r="1053" spans="1:7" x14ac:dyDescent="0.25">
      <c r="A1053" t="str">
        <f t="shared" si="89"/>
        <v>U3-28</v>
      </c>
      <c r="B1053" t="str">
        <f t="shared" si="90"/>
        <v>NetR20_1</v>
      </c>
      <c r="C1053" t="str">
        <f t="shared" si="91"/>
        <v>U3-NetR20_1</v>
      </c>
      <c r="D1053" t="str">
        <f t="shared" si="92"/>
        <v>U3-28</v>
      </c>
      <c r="E1053" t="s">
        <v>1602</v>
      </c>
      <c r="F1053">
        <v>28</v>
      </c>
      <c r="G1053" t="s">
        <v>523</v>
      </c>
    </row>
    <row r="1054" spans="1:7" x14ac:dyDescent="0.25">
      <c r="A1054" t="str">
        <f t="shared" si="89"/>
        <v>U3-29</v>
      </c>
      <c r="B1054" t="str">
        <f t="shared" si="90"/>
        <v>NetR19_1</v>
      </c>
      <c r="C1054" t="str">
        <f t="shared" si="91"/>
        <v>U3-NetR19_1</v>
      </c>
      <c r="D1054" t="str">
        <f t="shared" si="92"/>
        <v>U3-29</v>
      </c>
      <c r="E1054" t="s">
        <v>1602</v>
      </c>
      <c r="F1054">
        <v>29</v>
      </c>
      <c r="G1054" t="s">
        <v>517</v>
      </c>
    </row>
    <row r="1055" spans="1:7" x14ac:dyDescent="0.25">
      <c r="A1055" t="str">
        <f t="shared" si="89"/>
        <v>U3-30</v>
      </c>
      <c r="B1055" t="str">
        <f t="shared" si="90"/>
        <v>NetU3_30</v>
      </c>
      <c r="C1055" t="str">
        <f t="shared" si="91"/>
        <v>U3-NetU3_30</v>
      </c>
      <c r="D1055" t="str">
        <f t="shared" si="92"/>
        <v>U3-30</v>
      </c>
      <c r="E1055" t="s">
        <v>1602</v>
      </c>
      <c r="F1055">
        <v>30</v>
      </c>
      <c r="G1055" t="s">
        <v>1642</v>
      </c>
    </row>
    <row r="1056" spans="1:7" x14ac:dyDescent="0.25">
      <c r="A1056" t="str">
        <f t="shared" si="89"/>
        <v>U3-31</v>
      </c>
      <c r="B1056" t="str">
        <f t="shared" si="90"/>
        <v>VCORE</v>
      </c>
      <c r="C1056" t="str">
        <f t="shared" si="91"/>
        <v>U3-VCORE</v>
      </c>
      <c r="D1056" t="str">
        <f t="shared" si="92"/>
        <v>U3-31</v>
      </c>
      <c r="E1056" t="s">
        <v>1602</v>
      </c>
      <c r="F1056">
        <v>31</v>
      </c>
      <c r="G1056" t="s">
        <v>618</v>
      </c>
    </row>
    <row r="1057" spans="1:7" x14ac:dyDescent="0.25">
      <c r="A1057" t="str">
        <f t="shared" si="89"/>
        <v>U3-32</v>
      </c>
      <c r="B1057" t="str">
        <f t="shared" si="90"/>
        <v>BDBUS0</v>
      </c>
      <c r="C1057" t="str">
        <f t="shared" si="91"/>
        <v>U3-BDBUS0</v>
      </c>
      <c r="D1057" t="str">
        <f t="shared" si="92"/>
        <v>U3-32</v>
      </c>
      <c r="E1057" t="s">
        <v>1602</v>
      </c>
      <c r="F1057">
        <v>32</v>
      </c>
      <c r="G1057" t="s">
        <v>355</v>
      </c>
    </row>
    <row r="1058" spans="1:7" x14ac:dyDescent="0.25">
      <c r="A1058" t="str">
        <f t="shared" si="89"/>
        <v>U3-33</v>
      </c>
      <c r="B1058" t="str">
        <f t="shared" si="90"/>
        <v>BDBUS1</v>
      </c>
      <c r="C1058" t="str">
        <f t="shared" si="91"/>
        <v>U3-BDBUS1</v>
      </c>
      <c r="D1058" t="str">
        <f t="shared" si="92"/>
        <v>U3-33</v>
      </c>
      <c r="E1058" t="s">
        <v>1602</v>
      </c>
      <c r="F1058">
        <v>33</v>
      </c>
      <c r="G1058" t="s">
        <v>356</v>
      </c>
    </row>
    <row r="1059" spans="1:7" x14ac:dyDescent="0.25">
      <c r="A1059" t="str">
        <f t="shared" si="89"/>
        <v>U3-34</v>
      </c>
      <c r="B1059" t="str">
        <f t="shared" si="90"/>
        <v>NetU3_34</v>
      </c>
      <c r="C1059" t="str">
        <f t="shared" si="91"/>
        <v>U3-NetU3_34</v>
      </c>
      <c r="D1059" t="str">
        <f t="shared" si="92"/>
        <v>U3-34</v>
      </c>
      <c r="E1059" t="s">
        <v>1602</v>
      </c>
      <c r="F1059">
        <v>34</v>
      </c>
      <c r="G1059" t="s">
        <v>1643</v>
      </c>
    </row>
    <row r="1060" spans="1:7" x14ac:dyDescent="0.25">
      <c r="A1060" t="str">
        <f t="shared" si="89"/>
        <v>U3-35</v>
      </c>
      <c r="B1060" t="str">
        <f t="shared" si="90"/>
        <v>NetU3_35</v>
      </c>
      <c r="C1060" t="str">
        <f t="shared" si="91"/>
        <v>U3-NetU3_35</v>
      </c>
      <c r="D1060" t="str">
        <f t="shared" si="92"/>
        <v>U3-35</v>
      </c>
      <c r="E1060" t="s">
        <v>1602</v>
      </c>
      <c r="F1060">
        <v>35</v>
      </c>
      <c r="G1060" t="s">
        <v>1644</v>
      </c>
    </row>
    <row r="1061" spans="1:7" x14ac:dyDescent="0.25">
      <c r="A1061" t="str">
        <f t="shared" si="89"/>
        <v>U3-36</v>
      </c>
      <c r="B1061" t="str">
        <f t="shared" si="90"/>
        <v>3.3V</v>
      </c>
      <c r="C1061" t="str">
        <f t="shared" si="91"/>
        <v>U3-3.3V</v>
      </c>
      <c r="D1061" t="str">
        <f t="shared" si="92"/>
        <v>U3-36</v>
      </c>
      <c r="E1061" t="s">
        <v>1602</v>
      </c>
      <c r="F1061">
        <v>36</v>
      </c>
      <c r="G1061" t="s">
        <v>290</v>
      </c>
    </row>
    <row r="1062" spans="1:7" x14ac:dyDescent="0.25">
      <c r="A1062" t="str">
        <f t="shared" si="89"/>
        <v>U3-37</v>
      </c>
      <c r="B1062" t="str">
        <f t="shared" si="90"/>
        <v>NetU3_37</v>
      </c>
      <c r="C1062" t="str">
        <f t="shared" si="91"/>
        <v>U3-NetU3_37</v>
      </c>
      <c r="D1062" t="str">
        <f t="shared" si="92"/>
        <v>U3-37</v>
      </c>
      <c r="E1062" t="s">
        <v>1602</v>
      </c>
      <c r="F1062">
        <v>37</v>
      </c>
      <c r="G1062" t="s">
        <v>1645</v>
      </c>
    </row>
    <row r="1063" spans="1:7" x14ac:dyDescent="0.25">
      <c r="A1063" t="str">
        <f t="shared" si="89"/>
        <v>U3-38</v>
      </c>
      <c r="B1063" t="str">
        <f t="shared" si="90"/>
        <v>NetU3_38</v>
      </c>
      <c r="C1063" t="str">
        <f t="shared" si="91"/>
        <v>U3-NetU3_38</v>
      </c>
      <c r="D1063" t="str">
        <f t="shared" si="92"/>
        <v>U3-38</v>
      </c>
      <c r="E1063" t="s">
        <v>1602</v>
      </c>
      <c r="F1063">
        <v>38</v>
      </c>
      <c r="G1063" t="s">
        <v>1646</v>
      </c>
    </row>
    <row r="1064" spans="1:7" x14ac:dyDescent="0.25">
      <c r="A1064" t="str">
        <f t="shared" si="89"/>
        <v>U3-39</v>
      </c>
      <c r="B1064" t="str">
        <f t="shared" si="90"/>
        <v>NetU3_39</v>
      </c>
      <c r="C1064" t="str">
        <f t="shared" si="91"/>
        <v>U3-NetU3_39</v>
      </c>
      <c r="D1064" t="str">
        <f t="shared" si="92"/>
        <v>U3-39</v>
      </c>
      <c r="E1064" t="s">
        <v>1602</v>
      </c>
      <c r="F1064">
        <v>39</v>
      </c>
      <c r="G1064" t="s">
        <v>1647</v>
      </c>
    </row>
    <row r="1065" spans="1:7" x14ac:dyDescent="0.25">
      <c r="A1065" t="str">
        <f t="shared" si="89"/>
        <v>U3-40</v>
      </c>
      <c r="B1065" t="str">
        <f t="shared" si="90"/>
        <v>NetU3_40</v>
      </c>
      <c r="C1065" t="str">
        <f t="shared" si="91"/>
        <v>U3-NetU3_40</v>
      </c>
      <c r="D1065" t="str">
        <f t="shared" si="92"/>
        <v>U3-40</v>
      </c>
      <c r="E1065" t="s">
        <v>1602</v>
      </c>
      <c r="F1065">
        <v>40</v>
      </c>
      <c r="G1065" t="s">
        <v>1648</v>
      </c>
    </row>
    <row r="1066" spans="1:7" x14ac:dyDescent="0.25">
      <c r="A1066" t="str">
        <f t="shared" si="89"/>
        <v>U3-41</v>
      </c>
      <c r="B1066" t="str">
        <f t="shared" si="90"/>
        <v>GND</v>
      </c>
      <c r="C1066" t="str">
        <f t="shared" si="91"/>
        <v>U3-GND</v>
      </c>
      <c r="D1066" t="str">
        <f t="shared" si="92"/>
        <v>U3-41</v>
      </c>
      <c r="E1066" t="s">
        <v>1602</v>
      </c>
      <c r="F1066">
        <v>41</v>
      </c>
      <c r="G1066" t="s">
        <v>325</v>
      </c>
    </row>
    <row r="1067" spans="1:7" x14ac:dyDescent="0.25">
      <c r="A1067" t="str">
        <f t="shared" si="89"/>
        <v>U3-42</v>
      </c>
      <c r="B1067" t="str">
        <f t="shared" si="90"/>
        <v>NetU3_42</v>
      </c>
      <c r="C1067" t="str">
        <f t="shared" si="91"/>
        <v>U3-NetU3_42</v>
      </c>
      <c r="D1067" t="str">
        <f t="shared" si="92"/>
        <v>U3-42</v>
      </c>
      <c r="E1067" t="s">
        <v>1602</v>
      </c>
      <c r="F1067">
        <v>42</v>
      </c>
      <c r="G1067" t="s">
        <v>1649</v>
      </c>
    </row>
    <row r="1068" spans="1:7" x14ac:dyDescent="0.25">
      <c r="A1068" t="str">
        <f t="shared" si="89"/>
        <v>U3-43</v>
      </c>
      <c r="B1068" t="str">
        <f t="shared" si="90"/>
        <v>VCORE</v>
      </c>
      <c r="C1068" t="str">
        <f t="shared" si="91"/>
        <v>U3-VCORE</v>
      </c>
      <c r="D1068" t="str">
        <f t="shared" si="92"/>
        <v>U3-43</v>
      </c>
      <c r="E1068" t="s">
        <v>1602</v>
      </c>
      <c r="F1068">
        <v>43</v>
      </c>
      <c r="G1068" t="s">
        <v>618</v>
      </c>
    </row>
    <row r="1069" spans="1:7" x14ac:dyDescent="0.25">
      <c r="A1069" t="str">
        <f t="shared" si="89"/>
        <v>U3-44</v>
      </c>
      <c r="B1069" t="str">
        <f t="shared" si="90"/>
        <v>3.3V</v>
      </c>
      <c r="C1069" t="str">
        <f t="shared" si="91"/>
        <v>U3-3.3V</v>
      </c>
      <c r="D1069" t="str">
        <f t="shared" si="92"/>
        <v>U3-44</v>
      </c>
      <c r="E1069" t="s">
        <v>1602</v>
      </c>
      <c r="F1069">
        <v>44</v>
      </c>
      <c r="G1069" t="s">
        <v>290</v>
      </c>
    </row>
    <row r="1070" spans="1:7" x14ac:dyDescent="0.25">
      <c r="A1070" t="str">
        <f t="shared" si="89"/>
        <v>U3-45</v>
      </c>
      <c r="B1070" t="str">
        <f t="shared" si="90"/>
        <v>GND</v>
      </c>
      <c r="C1070" t="str">
        <f t="shared" si="91"/>
        <v>U3-GND</v>
      </c>
      <c r="D1070" t="str">
        <f t="shared" si="92"/>
        <v>U3-45</v>
      </c>
      <c r="E1070" t="s">
        <v>1602</v>
      </c>
      <c r="F1070">
        <v>45</v>
      </c>
      <c r="G1070" t="s">
        <v>325</v>
      </c>
    </row>
    <row r="1071" spans="1:7" x14ac:dyDescent="0.25">
      <c r="A1071" t="str">
        <f t="shared" si="89"/>
        <v>U3-46</v>
      </c>
      <c r="B1071" t="str">
        <f t="shared" si="90"/>
        <v>NetU3_46</v>
      </c>
      <c r="C1071" t="str">
        <f t="shared" si="91"/>
        <v>U3-NetU3_46</v>
      </c>
      <c r="D1071" t="str">
        <f t="shared" si="92"/>
        <v>U3-46</v>
      </c>
      <c r="E1071" t="s">
        <v>1602</v>
      </c>
      <c r="F1071">
        <v>46</v>
      </c>
      <c r="G1071" t="s">
        <v>1650</v>
      </c>
    </row>
    <row r="1072" spans="1:7" x14ac:dyDescent="0.25">
      <c r="A1072" t="str">
        <f t="shared" si="89"/>
        <v>U3-47</v>
      </c>
      <c r="B1072" t="str">
        <f t="shared" si="90"/>
        <v>NetU3_47</v>
      </c>
      <c r="C1072" t="str">
        <f t="shared" si="91"/>
        <v>U3-NetU3_47</v>
      </c>
      <c r="D1072" t="str">
        <f t="shared" si="92"/>
        <v>U3-47</v>
      </c>
      <c r="E1072" t="s">
        <v>1602</v>
      </c>
      <c r="F1072">
        <v>47</v>
      </c>
      <c r="G1072" t="s">
        <v>1651</v>
      </c>
    </row>
    <row r="1073" spans="1:7" x14ac:dyDescent="0.25">
      <c r="A1073" t="str">
        <f t="shared" si="89"/>
        <v>U3-48</v>
      </c>
      <c r="B1073" t="str">
        <f t="shared" si="90"/>
        <v>NetU3_48</v>
      </c>
      <c r="C1073" t="str">
        <f t="shared" si="91"/>
        <v>U3-NetU3_48</v>
      </c>
      <c r="D1073" t="str">
        <f t="shared" si="92"/>
        <v>U3-48</v>
      </c>
      <c r="E1073" t="s">
        <v>1602</v>
      </c>
      <c r="F1073">
        <v>48</v>
      </c>
      <c r="G1073" t="s">
        <v>1652</v>
      </c>
    </row>
    <row r="1074" spans="1:7" x14ac:dyDescent="0.25">
      <c r="A1074" t="str">
        <f t="shared" si="89"/>
        <v>U3-49</v>
      </c>
      <c r="B1074" t="str">
        <f t="shared" si="90"/>
        <v>NetU3_49</v>
      </c>
      <c r="C1074" t="str">
        <f t="shared" si="91"/>
        <v>U3-NetU3_49</v>
      </c>
      <c r="D1074" t="str">
        <f t="shared" si="92"/>
        <v>U3-49</v>
      </c>
      <c r="E1074" t="s">
        <v>1602</v>
      </c>
      <c r="F1074">
        <v>49</v>
      </c>
      <c r="G1074" t="s">
        <v>1653</v>
      </c>
    </row>
    <row r="1075" spans="1:7" x14ac:dyDescent="0.25">
      <c r="A1075" t="str">
        <f t="shared" si="89"/>
        <v>U3-50</v>
      </c>
      <c r="B1075" t="str">
        <f t="shared" si="90"/>
        <v>3.3V</v>
      </c>
      <c r="C1075" t="str">
        <f t="shared" si="91"/>
        <v>U3-3.3V</v>
      </c>
      <c r="D1075" t="str">
        <f t="shared" si="92"/>
        <v>U3-50</v>
      </c>
      <c r="E1075" t="s">
        <v>1602</v>
      </c>
      <c r="F1075">
        <v>50</v>
      </c>
      <c r="G1075" t="s">
        <v>290</v>
      </c>
    </row>
    <row r="1076" spans="1:7" x14ac:dyDescent="0.25">
      <c r="A1076" t="str">
        <f t="shared" si="89"/>
        <v>U3-51</v>
      </c>
      <c r="B1076" t="str">
        <f t="shared" si="90"/>
        <v>NetU3_51</v>
      </c>
      <c r="C1076" t="str">
        <f t="shared" si="91"/>
        <v>U3-NetU3_51</v>
      </c>
      <c r="D1076" t="str">
        <f t="shared" si="92"/>
        <v>U3-51</v>
      </c>
      <c r="E1076" t="s">
        <v>1602</v>
      </c>
      <c r="F1076">
        <v>51</v>
      </c>
      <c r="G1076" t="s">
        <v>1654</v>
      </c>
    </row>
    <row r="1077" spans="1:7" x14ac:dyDescent="0.25">
      <c r="A1077" t="str">
        <f t="shared" si="89"/>
        <v>U3-52</v>
      </c>
      <c r="B1077" t="str">
        <f t="shared" si="90"/>
        <v>NetU3_52</v>
      </c>
      <c r="C1077" t="str">
        <f t="shared" si="91"/>
        <v>U3-NetU3_52</v>
      </c>
      <c r="D1077" t="str">
        <f t="shared" si="92"/>
        <v>U3-52</v>
      </c>
      <c r="E1077" t="s">
        <v>1602</v>
      </c>
      <c r="F1077">
        <v>52</v>
      </c>
      <c r="G1077" t="s">
        <v>1655</v>
      </c>
    </row>
    <row r="1078" spans="1:7" x14ac:dyDescent="0.25">
      <c r="A1078" t="str">
        <f t="shared" si="89"/>
        <v>U3-53</v>
      </c>
      <c r="B1078" t="str">
        <f t="shared" si="90"/>
        <v>NetU3_53</v>
      </c>
      <c r="C1078" t="str">
        <f t="shared" si="91"/>
        <v>U3-NetU3_53</v>
      </c>
      <c r="D1078" t="str">
        <f t="shared" si="92"/>
        <v>U3-53</v>
      </c>
      <c r="E1078" t="s">
        <v>1602</v>
      </c>
      <c r="F1078">
        <v>53</v>
      </c>
      <c r="G1078" t="s">
        <v>1656</v>
      </c>
    </row>
    <row r="1079" spans="1:7" x14ac:dyDescent="0.25">
      <c r="A1079" t="str">
        <f t="shared" si="89"/>
        <v>U3-54</v>
      </c>
      <c r="B1079" t="str">
        <f t="shared" si="90"/>
        <v>NetU3_54</v>
      </c>
      <c r="C1079" t="str">
        <f t="shared" si="91"/>
        <v>U3-NetU3_54</v>
      </c>
      <c r="D1079" t="str">
        <f t="shared" si="92"/>
        <v>U3-54</v>
      </c>
      <c r="E1079" t="s">
        <v>1602</v>
      </c>
      <c r="F1079">
        <v>54</v>
      </c>
      <c r="G1079" t="s">
        <v>1657</v>
      </c>
    </row>
    <row r="1080" spans="1:7" x14ac:dyDescent="0.25">
      <c r="A1080" t="str">
        <f t="shared" si="89"/>
        <v>U3-55</v>
      </c>
      <c r="B1080" t="str">
        <f t="shared" si="90"/>
        <v>EEDATA</v>
      </c>
      <c r="C1080" t="str">
        <f t="shared" si="91"/>
        <v>U3-EEDATA</v>
      </c>
      <c r="D1080" t="str">
        <f t="shared" si="92"/>
        <v>U3-55</v>
      </c>
      <c r="E1080" t="s">
        <v>1602</v>
      </c>
      <c r="F1080">
        <v>55</v>
      </c>
      <c r="G1080" t="s">
        <v>383</v>
      </c>
    </row>
    <row r="1081" spans="1:7" x14ac:dyDescent="0.25">
      <c r="A1081" t="str">
        <f t="shared" si="89"/>
        <v>U3-56</v>
      </c>
      <c r="B1081" t="str">
        <f t="shared" si="90"/>
        <v>EECLK</v>
      </c>
      <c r="C1081" t="str">
        <f t="shared" si="91"/>
        <v>U3-EECLK</v>
      </c>
      <c r="D1081" t="str">
        <f t="shared" si="92"/>
        <v>U3-56</v>
      </c>
      <c r="E1081" t="s">
        <v>1602</v>
      </c>
      <c r="F1081">
        <v>56</v>
      </c>
      <c r="G1081" t="s">
        <v>380</v>
      </c>
    </row>
    <row r="1082" spans="1:7" x14ac:dyDescent="0.25">
      <c r="A1082" t="str">
        <f t="shared" si="89"/>
        <v>U3-57</v>
      </c>
      <c r="B1082" t="str">
        <f t="shared" si="90"/>
        <v>GND</v>
      </c>
      <c r="C1082" t="str">
        <f t="shared" si="91"/>
        <v>U3-GND</v>
      </c>
      <c r="D1082" t="str">
        <f t="shared" si="92"/>
        <v>U3-57</v>
      </c>
      <c r="E1082" t="s">
        <v>1602</v>
      </c>
      <c r="F1082">
        <v>57</v>
      </c>
      <c r="G1082" t="s">
        <v>325</v>
      </c>
    </row>
    <row r="1083" spans="1:7" x14ac:dyDescent="0.25">
      <c r="A1083" t="str">
        <f t="shared" si="89"/>
        <v>U4-1</v>
      </c>
      <c r="B1083" t="str">
        <f t="shared" si="90"/>
        <v>3.3V</v>
      </c>
      <c r="C1083" t="str">
        <f t="shared" si="91"/>
        <v>U4-3.3V</v>
      </c>
      <c r="D1083" t="str">
        <f t="shared" si="92"/>
        <v>U4-1</v>
      </c>
      <c r="E1083" t="s">
        <v>1603</v>
      </c>
      <c r="F1083">
        <v>1</v>
      </c>
      <c r="G1083" t="s">
        <v>290</v>
      </c>
    </row>
    <row r="1084" spans="1:7" x14ac:dyDescent="0.25">
      <c r="A1084" t="str">
        <f t="shared" si="89"/>
        <v>U4-2</v>
      </c>
      <c r="B1084" t="str">
        <f t="shared" si="90"/>
        <v>NetU4_2</v>
      </c>
      <c r="C1084" t="str">
        <f t="shared" si="91"/>
        <v>U4-NetU4_2</v>
      </c>
      <c r="D1084" t="str">
        <f t="shared" si="92"/>
        <v>U4-2</v>
      </c>
      <c r="E1084" t="s">
        <v>1603</v>
      </c>
      <c r="F1084">
        <v>2</v>
      </c>
      <c r="G1084" t="s">
        <v>1658</v>
      </c>
    </row>
    <row r="1085" spans="1:7" x14ac:dyDescent="0.25">
      <c r="A1085" t="str">
        <f t="shared" si="89"/>
        <v>U4-3</v>
      </c>
      <c r="B1085" t="str">
        <f t="shared" si="90"/>
        <v>NetU4_3</v>
      </c>
      <c r="C1085" t="str">
        <f t="shared" si="91"/>
        <v>U4-NetU4_3</v>
      </c>
      <c r="D1085" t="str">
        <f t="shared" si="92"/>
        <v>U4-3</v>
      </c>
      <c r="E1085" t="s">
        <v>1603</v>
      </c>
      <c r="F1085">
        <v>3</v>
      </c>
      <c r="G1085" t="s">
        <v>1659</v>
      </c>
    </row>
    <row r="1086" spans="1:7" x14ac:dyDescent="0.25">
      <c r="A1086" t="str">
        <f t="shared" si="89"/>
        <v>U4-4</v>
      </c>
      <c r="B1086" t="str">
        <f t="shared" si="90"/>
        <v>SCL</v>
      </c>
      <c r="C1086" t="str">
        <f t="shared" si="91"/>
        <v>U4-SCL</v>
      </c>
      <c r="D1086" t="str">
        <f t="shared" si="92"/>
        <v>U4-4</v>
      </c>
      <c r="E1086" t="s">
        <v>1603</v>
      </c>
      <c r="F1086">
        <v>4</v>
      </c>
      <c r="G1086" t="s">
        <v>578</v>
      </c>
    </row>
    <row r="1087" spans="1:7" x14ac:dyDescent="0.25">
      <c r="A1087" t="str">
        <f t="shared" si="89"/>
        <v>U4-5</v>
      </c>
      <c r="B1087" t="str">
        <f t="shared" si="90"/>
        <v>GND</v>
      </c>
      <c r="C1087" t="str">
        <f t="shared" si="91"/>
        <v>U4-GND</v>
      </c>
      <c r="D1087" t="str">
        <f t="shared" si="92"/>
        <v>U4-5</v>
      </c>
      <c r="E1087" t="s">
        <v>1603</v>
      </c>
      <c r="F1087">
        <v>5</v>
      </c>
      <c r="G1087" t="s">
        <v>325</v>
      </c>
    </row>
    <row r="1088" spans="1:7" x14ac:dyDescent="0.25">
      <c r="A1088" t="str">
        <f t="shared" si="89"/>
        <v>U4-6</v>
      </c>
      <c r="B1088" t="str">
        <f t="shared" si="90"/>
        <v>SDA</v>
      </c>
      <c r="C1088" t="str">
        <f t="shared" si="91"/>
        <v>U4-SDA</v>
      </c>
      <c r="D1088" t="str">
        <f t="shared" si="92"/>
        <v>U4-6</v>
      </c>
      <c r="E1088" t="s">
        <v>1603</v>
      </c>
      <c r="F1088">
        <v>6</v>
      </c>
      <c r="G1088" t="s">
        <v>580</v>
      </c>
    </row>
    <row r="1089" spans="1:7" x14ac:dyDescent="0.25">
      <c r="A1089" t="str">
        <f t="shared" si="89"/>
        <v>U4-7</v>
      </c>
      <c r="B1089" t="str">
        <f t="shared" si="90"/>
        <v>GND</v>
      </c>
      <c r="C1089" t="str">
        <f t="shared" si="91"/>
        <v>U4-GND</v>
      </c>
      <c r="D1089" t="str">
        <f t="shared" si="92"/>
        <v>U4-7</v>
      </c>
      <c r="E1089" t="s">
        <v>1603</v>
      </c>
      <c r="F1089">
        <v>7</v>
      </c>
      <c r="G1089" t="s">
        <v>325</v>
      </c>
    </row>
    <row r="1090" spans="1:7" x14ac:dyDescent="0.25">
      <c r="A1090" t="str">
        <f t="shared" si="89"/>
        <v>U4-8</v>
      </c>
      <c r="B1090" t="str">
        <f t="shared" si="90"/>
        <v>3.3V</v>
      </c>
      <c r="C1090" t="str">
        <f t="shared" si="91"/>
        <v>U4-3.3V</v>
      </c>
      <c r="D1090" t="str">
        <f t="shared" si="92"/>
        <v>U4-8</v>
      </c>
      <c r="E1090" t="s">
        <v>1603</v>
      </c>
      <c r="F1090">
        <v>8</v>
      </c>
      <c r="G1090" t="s">
        <v>290</v>
      </c>
    </row>
    <row r="1091" spans="1:7" x14ac:dyDescent="0.25">
      <c r="A1091" t="str">
        <f t="shared" si="89"/>
        <v>U4-9</v>
      </c>
      <c r="B1091" t="str">
        <f t="shared" si="90"/>
        <v>INT2</v>
      </c>
      <c r="C1091" t="str">
        <f t="shared" si="91"/>
        <v>U4-INT2</v>
      </c>
      <c r="D1091" t="str">
        <f t="shared" si="92"/>
        <v>U4-9</v>
      </c>
      <c r="E1091" t="s">
        <v>1603</v>
      </c>
      <c r="F1091">
        <v>9</v>
      </c>
      <c r="G1091" t="s">
        <v>400</v>
      </c>
    </row>
    <row r="1092" spans="1:7" x14ac:dyDescent="0.25">
      <c r="A1092" t="str">
        <f t="shared" si="89"/>
        <v>U4-10</v>
      </c>
      <c r="B1092" t="str">
        <f t="shared" si="90"/>
        <v>GND</v>
      </c>
      <c r="C1092" t="str">
        <f t="shared" si="91"/>
        <v>U4-GND</v>
      </c>
      <c r="D1092" t="str">
        <f t="shared" si="92"/>
        <v>U4-10</v>
      </c>
      <c r="E1092" t="s">
        <v>1603</v>
      </c>
      <c r="F1092">
        <v>10</v>
      </c>
      <c r="G1092" t="s">
        <v>325</v>
      </c>
    </row>
    <row r="1093" spans="1:7" x14ac:dyDescent="0.25">
      <c r="A1093" t="str">
        <f t="shared" si="89"/>
        <v>U4-11</v>
      </c>
      <c r="B1093" t="str">
        <f t="shared" si="90"/>
        <v>INT1</v>
      </c>
      <c r="C1093" t="str">
        <f t="shared" si="91"/>
        <v>U4-INT1</v>
      </c>
      <c r="D1093" t="str">
        <f t="shared" si="92"/>
        <v>U4-11</v>
      </c>
      <c r="E1093" t="s">
        <v>1603</v>
      </c>
      <c r="F1093">
        <v>11</v>
      </c>
      <c r="G1093" t="s">
        <v>398</v>
      </c>
    </row>
    <row r="1094" spans="1:7" x14ac:dyDescent="0.25">
      <c r="A1094" t="str">
        <f t="shared" ref="A1094:A1157" si="93">$E1094&amp;"-"&amp;$F1094</f>
        <v>U4-12</v>
      </c>
      <c r="B1094" t="str">
        <f t="shared" ref="B1094:B1157" si="94">IF(OR(E1094=$A$2,E1094=$B$2,E1094=$C$2,E1094=$D$2),"--",G1094)</f>
        <v>GND</v>
      </c>
      <c r="C1094" t="str">
        <f t="shared" ref="C1094:C1157" si="95">$E1094&amp;"-"&amp;$G1094</f>
        <v>U4-GND</v>
      </c>
      <c r="D1094" t="str">
        <f t="shared" ref="D1094:D1157" si="96">A1094</f>
        <v>U4-12</v>
      </c>
      <c r="E1094" t="s">
        <v>1603</v>
      </c>
      <c r="F1094">
        <v>12</v>
      </c>
      <c r="G1094" t="s">
        <v>325</v>
      </c>
    </row>
    <row r="1095" spans="1:7" x14ac:dyDescent="0.25">
      <c r="A1095" t="str">
        <f t="shared" si="93"/>
        <v>U4-13</v>
      </c>
      <c r="B1095" t="str">
        <f t="shared" si="94"/>
        <v>NetU4_13</v>
      </c>
      <c r="C1095" t="str">
        <f t="shared" si="95"/>
        <v>U4-NetU4_13</v>
      </c>
      <c r="D1095" t="str">
        <f t="shared" si="96"/>
        <v>U4-13</v>
      </c>
      <c r="E1095" t="s">
        <v>1603</v>
      </c>
      <c r="F1095">
        <v>13</v>
      </c>
      <c r="G1095" t="s">
        <v>1660</v>
      </c>
    </row>
    <row r="1096" spans="1:7" x14ac:dyDescent="0.25">
      <c r="A1096" t="str">
        <f t="shared" si="93"/>
        <v>U4-14</v>
      </c>
      <c r="B1096" t="str">
        <f t="shared" si="94"/>
        <v>3.3V</v>
      </c>
      <c r="C1096" t="str">
        <f t="shared" si="95"/>
        <v>U4-3.3V</v>
      </c>
      <c r="D1096" t="str">
        <f t="shared" si="96"/>
        <v>U4-14</v>
      </c>
      <c r="E1096" t="s">
        <v>1603</v>
      </c>
      <c r="F1096">
        <v>14</v>
      </c>
      <c r="G1096" t="s">
        <v>290</v>
      </c>
    </row>
    <row r="1097" spans="1:7" x14ac:dyDescent="0.25">
      <c r="A1097" t="str">
        <f t="shared" si="93"/>
        <v>U4-15</v>
      </c>
      <c r="B1097" t="str">
        <f t="shared" si="94"/>
        <v>NetU4_15</v>
      </c>
      <c r="C1097" t="str">
        <f t="shared" si="95"/>
        <v>U4-NetU4_15</v>
      </c>
      <c r="D1097" t="str">
        <f t="shared" si="96"/>
        <v>U4-15</v>
      </c>
      <c r="E1097" t="s">
        <v>1603</v>
      </c>
      <c r="F1097">
        <v>15</v>
      </c>
      <c r="G1097" t="s">
        <v>1661</v>
      </c>
    </row>
    <row r="1098" spans="1:7" x14ac:dyDescent="0.25">
      <c r="A1098" t="str">
        <f t="shared" si="93"/>
        <v>U4-16</v>
      </c>
      <c r="B1098" t="str">
        <f t="shared" si="94"/>
        <v>NetU4_16</v>
      </c>
      <c r="C1098" t="str">
        <f t="shared" si="95"/>
        <v>U4-NetU4_16</v>
      </c>
      <c r="D1098" t="str">
        <f t="shared" si="96"/>
        <v>U4-16</v>
      </c>
      <c r="E1098" t="s">
        <v>1603</v>
      </c>
      <c r="F1098">
        <v>16</v>
      </c>
      <c r="G1098" t="s">
        <v>1662</v>
      </c>
    </row>
    <row r="1099" spans="1:7" x14ac:dyDescent="0.25">
      <c r="A1099" t="str">
        <f t="shared" si="93"/>
        <v>U5-A1</v>
      </c>
      <c r="B1099" t="str">
        <f t="shared" si="94"/>
        <v>GND</v>
      </c>
      <c r="C1099" t="str">
        <f t="shared" si="95"/>
        <v>U5-GND</v>
      </c>
      <c r="D1099" t="str">
        <f t="shared" si="96"/>
        <v>U5-A1</v>
      </c>
      <c r="E1099" t="s">
        <v>1604</v>
      </c>
      <c r="F1099" t="s">
        <v>393</v>
      </c>
      <c r="G1099" t="s">
        <v>325</v>
      </c>
    </row>
    <row r="1100" spans="1:7" x14ac:dyDescent="0.25">
      <c r="A1100" t="str">
        <f t="shared" si="93"/>
        <v>U5-A2</v>
      </c>
      <c r="B1100" t="str">
        <f t="shared" si="94"/>
        <v>NetU5_A2</v>
      </c>
      <c r="C1100" t="str">
        <f t="shared" si="95"/>
        <v>U5-NetU5_A2</v>
      </c>
      <c r="D1100" t="str">
        <f t="shared" si="96"/>
        <v>U5-A2</v>
      </c>
      <c r="E1100" t="s">
        <v>1604</v>
      </c>
      <c r="F1100" t="s">
        <v>1062</v>
      </c>
      <c r="G1100" t="s">
        <v>1663</v>
      </c>
    </row>
    <row r="1101" spans="1:7" x14ac:dyDescent="0.25">
      <c r="A1101" t="str">
        <f t="shared" si="93"/>
        <v>U5-A3</v>
      </c>
      <c r="B1101" t="str">
        <f t="shared" si="94"/>
        <v>CS</v>
      </c>
      <c r="C1101" t="str">
        <f t="shared" si="95"/>
        <v>U5-CS</v>
      </c>
      <c r="D1101" t="str">
        <f t="shared" si="96"/>
        <v>U5-A3</v>
      </c>
      <c r="E1101" t="s">
        <v>1604</v>
      </c>
      <c r="F1101" t="s">
        <v>1063</v>
      </c>
      <c r="G1101" t="s">
        <v>363</v>
      </c>
    </row>
    <row r="1102" spans="1:7" x14ac:dyDescent="0.25">
      <c r="A1102" t="str">
        <f t="shared" si="93"/>
        <v>U5-A4</v>
      </c>
      <c r="B1102" t="str">
        <f t="shared" si="94"/>
        <v>HRESET</v>
      </c>
      <c r="C1102" t="str">
        <f t="shared" si="95"/>
        <v>U5-HRESET</v>
      </c>
      <c r="D1102" t="str">
        <f t="shared" si="96"/>
        <v>U5-A4</v>
      </c>
      <c r="E1102" t="s">
        <v>1604</v>
      </c>
      <c r="F1102" t="s">
        <v>394</v>
      </c>
      <c r="G1102" t="s">
        <v>390</v>
      </c>
    </row>
    <row r="1103" spans="1:7" x14ac:dyDescent="0.25">
      <c r="A1103" t="str">
        <f t="shared" si="93"/>
        <v>U5-A5</v>
      </c>
      <c r="B1103" t="str">
        <f t="shared" si="94"/>
        <v>NetU5_A5</v>
      </c>
      <c r="C1103" t="str">
        <f t="shared" si="95"/>
        <v>U5-NetU5_A5</v>
      </c>
      <c r="D1103" t="str">
        <f t="shared" si="96"/>
        <v>U5-A5</v>
      </c>
      <c r="E1103" t="s">
        <v>1604</v>
      </c>
      <c r="F1103" t="s">
        <v>396</v>
      </c>
      <c r="G1103" t="s">
        <v>1664</v>
      </c>
    </row>
    <row r="1104" spans="1:7" x14ac:dyDescent="0.25">
      <c r="A1104" t="str">
        <f t="shared" si="93"/>
        <v>U5-B1</v>
      </c>
      <c r="B1104" t="str">
        <f t="shared" si="94"/>
        <v>NetU5_B1</v>
      </c>
      <c r="C1104" t="str">
        <f t="shared" si="95"/>
        <v>U5-NetU5_B1</v>
      </c>
      <c r="D1104" t="str">
        <f t="shared" si="96"/>
        <v>U5-B1</v>
      </c>
      <c r="E1104" t="s">
        <v>1604</v>
      </c>
      <c r="F1104" t="s">
        <v>410</v>
      </c>
      <c r="G1104" t="s">
        <v>1665</v>
      </c>
    </row>
    <row r="1105" spans="1:7" x14ac:dyDescent="0.25">
      <c r="A1105" t="str">
        <f t="shared" si="93"/>
        <v>U5-B2</v>
      </c>
      <c r="B1105" t="str">
        <f t="shared" si="94"/>
        <v>CLK</v>
      </c>
      <c r="C1105" t="str">
        <f t="shared" si="95"/>
        <v>U5-CLK</v>
      </c>
      <c r="D1105" t="str">
        <f t="shared" si="96"/>
        <v>U5-B2</v>
      </c>
      <c r="E1105" t="s">
        <v>1604</v>
      </c>
      <c r="F1105" t="s">
        <v>1184</v>
      </c>
      <c r="G1105" t="s">
        <v>359</v>
      </c>
    </row>
    <row r="1106" spans="1:7" x14ac:dyDescent="0.25">
      <c r="A1106" t="str">
        <f t="shared" si="93"/>
        <v>U5-B3</v>
      </c>
      <c r="B1106" t="str">
        <f t="shared" si="94"/>
        <v>GND</v>
      </c>
      <c r="C1106" t="str">
        <f t="shared" si="95"/>
        <v>U5-GND</v>
      </c>
      <c r="D1106" t="str">
        <f t="shared" si="96"/>
        <v>U5-B3</v>
      </c>
      <c r="E1106" t="s">
        <v>1604</v>
      </c>
      <c r="F1106" t="s">
        <v>764</v>
      </c>
      <c r="G1106" t="s">
        <v>325</v>
      </c>
    </row>
    <row r="1107" spans="1:7" x14ac:dyDescent="0.25">
      <c r="A1107" t="str">
        <f t="shared" si="93"/>
        <v>U5-B4</v>
      </c>
      <c r="B1107" t="str">
        <f t="shared" si="94"/>
        <v>1.2V</v>
      </c>
      <c r="C1107" t="str">
        <f t="shared" si="95"/>
        <v>U5-1.2V</v>
      </c>
      <c r="D1107" t="str">
        <f t="shared" si="96"/>
        <v>U5-B4</v>
      </c>
      <c r="E1107" t="s">
        <v>1604</v>
      </c>
      <c r="F1107" t="s">
        <v>412</v>
      </c>
      <c r="G1107" t="s">
        <v>285</v>
      </c>
    </row>
    <row r="1108" spans="1:7" x14ac:dyDescent="0.25">
      <c r="A1108" t="str">
        <f t="shared" si="93"/>
        <v>U5-B5</v>
      </c>
      <c r="B1108" t="str">
        <f t="shared" si="94"/>
        <v>NetU5_B5</v>
      </c>
      <c r="C1108" t="str">
        <f t="shared" si="95"/>
        <v>U5-NetU5_B5</v>
      </c>
      <c r="D1108" t="str">
        <f t="shared" si="96"/>
        <v>U5-B5</v>
      </c>
      <c r="E1108" t="s">
        <v>1604</v>
      </c>
      <c r="F1108" t="s">
        <v>413</v>
      </c>
      <c r="G1108" t="s">
        <v>1666</v>
      </c>
    </row>
    <row r="1109" spans="1:7" x14ac:dyDescent="0.25">
      <c r="A1109" t="str">
        <f t="shared" si="93"/>
        <v>U5-C1</v>
      </c>
      <c r="B1109" t="str">
        <f t="shared" si="94"/>
        <v>GND</v>
      </c>
      <c r="C1109" t="str">
        <f t="shared" si="95"/>
        <v>U5-GND</v>
      </c>
      <c r="D1109" t="str">
        <f t="shared" si="96"/>
        <v>U5-C1</v>
      </c>
      <c r="E1109" t="s">
        <v>1604</v>
      </c>
      <c r="F1109" t="s">
        <v>1189</v>
      </c>
      <c r="G1109" t="s">
        <v>325</v>
      </c>
    </row>
    <row r="1110" spans="1:7" x14ac:dyDescent="0.25">
      <c r="A1110" t="str">
        <f t="shared" si="93"/>
        <v>U5-C2</v>
      </c>
      <c r="B1110" t="str">
        <f t="shared" si="94"/>
        <v>NetU5_C2</v>
      </c>
      <c r="C1110" t="str">
        <f t="shared" si="95"/>
        <v>U5-NetU5_C2</v>
      </c>
      <c r="D1110" t="str">
        <f t="shared" si="96"/>
        <v>U5-C2</v>
      </c>
      <c r="E1110" t="s">
        <v>1604</v>
      </c>
      <c r="F1110" t="s">
        <v>776</v>
      </c>
      <c r="G1110" t="s">
        <v>1667</v>
      </c>
    </row>
    <row r="1111" spans="1:7" x14ac:dyDescent="0.25">
      <c r="A1111" t="str">
        <f t="shared" si="93"/>
        <v>U5-C3</v>
      </c>
      <c r="B1111" t="str">
        <f t="shared" si="94"/>
        <v>RWDS</v>
      </c>
      <c r="C1111" t="str">
        <f t="shared" si="95"/>
        <v>U5-RWDS</v>
      </c>
      <c r="D1111" t="str">
        <f t="shared" si="96"/>
        <v>U5-C3</v>
      </c>
      <c r="E1111" t="s">
        <v>1604</v>
      </c>
      <c r="F1111" t="s">
        <v>777</v>
      </c>
      <c r="G1111" t="s">
        <v>573</v>
      </c>
    </row>
    <row r="1112" spans="1:7" x14ac:dyDescent="0.25">
      <c r="A1112" t="str">
        <f t="shared" si="93"/>
        <v>U5-C4</v>
      </c>
      <c r="B1112" t="str">
        <f t="shared" si="94"/>
        <v>DQ2</v>
      </c>
      <c r="C1112" t="str">
        <f t="shared" si="95"/>
        <v>U5-DQ2</v>
      </c>
      <c r="D1112" t="str">
        <f t="shared" si="96"/>
        <v>U5-C4</v>
      </c>
      <c r="E1112" t="s">
        <v>1604</v>
      </c>
      <c r="F1112" t="s">
        <v>1190</v>
      </c>
      <c r="G1112" t="s">
        <v>369</v>
      </c>
    </row>
    <row r="1113" spans="1:7" x14ac:dyDescent="0.25">
      <c r="A1113" t="str">
        <f t="shared" si="93"/>
        <v>U5-C5</v>
      </c>
      <c r="B1113" t="str">
        <f t="shared" si="94"/>
        <v>NetU5_C5</v>
      </c>
      <c r="C1113" t="str">
        <f t="shared" si="95"/>
        <v>U5-NetU5_C5</v>
      </c>
      <c r="D1113" t="str">
        <f t="shared" si="96"/>
        <v>U5-C5</v>
      </c>
      <c r="E1113" t="s">
        <v>1604</v>
      </c>
      <c r="F1113" t="s">
        <v>778</v>
      </c>
      <c r="G1113" t="s">
        <v>1668</v>
      </c>
    </row>
    <row r="1114" spans="1:7" x14ac:dyDescent="0.25">
      <c r="A1114" t="str">
        <f t="shared" si="93"/>
        <v>U5-D1</v>
      </c>
      <c r="B1114" t="str">
        <f t="shared" si="94"/>
        <v>1.2V</v>
      </c>
      <c r="C1114" t="str">
        <f t="shared" si="95"/>
        <v>U5-1.2V</v>
      </c>
      <c r="D1114" t="str">
        <f t="shared" si="96"/>
        <v>U5-D1</v>
      </c>
      <c r="E1114" t="s">
        <v>1604</v>
      </c>
      <c r="F1114" t="s">
        <v>303</v>
      </c>
      <c r="G1114" t="s">
        <v>285</v>
      </c>
    </row>
    <row r="1115" spans="1:7" x14ac:dyDescent="0.25">
      <c r="A1115" t="str">
        <f t="shared" si="93"/>
        <v>U5-D2</v>
      </c>
      <c r="B1115" t="str">
        <f t="shared" si="94"/>
        <v>DQ1</v>
      </c>
      <c r="C1115" t="str">
        <f t="shared" si="95"/>
        <v>U5-DQ1</v>
      </c>
      <c r="D1115" t="str">
        <f t="shared" si="96"/>
        <v>U5-D2</v>
      </c>
      <c r="E1115" t="s">
        <v>1604</v>
      </c>
      <c r="F1115" t="s">
        <v>305</v>
      </c>
      <c r="G1115" t="s">
        <v>368</v>
      </c>
    </row>
    <row r="1116" spans="1:7" x14ac:dyDescent="0.25">
      <c r="A1116" t="str">
        <f t="shared" si="93"/>
        <v>U5-D3</v>
      </c>
      <c r="B1116" t="str">
        <f t="shared" si="94"/>
        <v>DQ0</v>
      </c>
      <c r="C1116" t="str">
        <f t="shared" si="95"/>
        <v>U5-DQ0</v>
      </c>
      <c r="D1116" t="str">
        <f t="shared" si="96"/>
        <v>U5-D3</v>
      </c>
      <c r="E1116" t="s">
        <v>1604</v>
      </c>
      <c r="F1116" t="s">
        <v>307</v>
      </c>
      <c r="G1116" t="s">
        <v>367</v>
      </c>
    </row>
    <row r="1117" spans="1:7" x14ac:dyDescent="0.25">
      <c r="A1117" t="str">
        <f t="shared" si="93"/>
        <v>U5-D4</v>
      </c>
      <c r="B1117" t="str">
        <f t="shared" si="94"/>
        <v>DQ3</v>
      </c>
      <c r="C1117" t="str">
        <f t="shared" si="95"/>
        <v>U5-DQ3</v>
      </c>
      <c r="D1117" t="str">
        <f t="shared" si="96"/>
        <v>U5-D4</v>
      </c>
      <c r="E1117" t="s">
        <v>1604</v>
      </c>
      <c r="F1117" t="s">
        <v>309</v>
      </c>
      <c r="G1117" t="s">
        <v>370</v>
      </c>
    </row>
    <row r="1118" spans="1:7" x14ac:dyDescent="0.25">
      <c r="A1118" t="str">
        <f t="shared" si="93"/>
        <v>U5-D5</v>
      </c>
      <c r="B1118" t="str">
        <f t="shared" si="94"/>
        <v>DQ4</v>
      </c>
      <c r="C1118" t="str">
        <f t="shared" si="95"/>
        <v>U5-DQ4</v>
      </c>
      <c r="D1118" t="str">
        <f t="shared" si="96"/>
        <v>U5-D5</v>
      </c>
      <c r="E1118" t="s">
        <v>1604</v>
      </c>
      <c r="F1118" t="s">
        <v>311</v>
      </c>
      <c r="G1118" t="s">
        <v>371</v>
      </c>
    </row>
    <row r="1119" spans="1:7" x14ac:dyDescent="0.25">
      <c r="A1119" t="str">
        <f t="shared" si="93"/>
        <v>U5-E1</v>
      </c>
      <c r="B1119" t="str">
        <f t="shared" si="94"/>
        <v>DQ7</v>
      </c>
      <c r="C1119" t="str">
        <f t="shared" si="95"/>
        <v>U5-DQ7</v>
      </c>
      <c r="D1119" t="str">
        <f t="shared" si="96"/>
        <v>U5-E1</v>
      </c>
      <c r="E1119" t="s">
        <v>1604</v>
      </c>
      <c r="F1119" t="s">
        <v>805</v>
      </c>
      <c r="G1119" t="s">
        <v>374</v>
      </c>
    </row>
    <row r="1120" spans="1:7" x14ac:dyDescent="0.25">
      <c r="A1120" t="str">
        <f t="shared" si="93"/>
        <v>U5-E2</v>
      </c>
      <c r="B1120" t="str">
        <f t="shared" si="94"/>
        <v>DQ6</v>
      </c>
      <c r="C1120" t="str">
        <f t="shared" si="95"/>
        <v>U5-DQ6</v>
      </c>
      <c r="D1120" t="str">
        <f t="shared" si="96"/>
        <v>U5-E2</v>
      </c>
      <c r="E1120" t="s">
        <v>1604</v>
      </c>
      <c r="F1120" t="s">
        <v>807</v>
      </c>
      <c r="G1120" t="s">
        <v>373</v>
      </c>
    </row>
    <row r="1121" spans="1:7" x14ac:dyDescent="0.25">
      <c r="A1121" t="str">
        <f t="shared" si="93"/>
        <v>U5-E3</v>
      </c>
      <c r="B1121" t="str">
        <f t="shared" si="94"/>
        <v>DQ5</v>
      </c>
      <c r="C1121" t="str">
        <f t="shared" si="95"/>
        <v>U5-DQ5</v>
      </c>
      <c r="D1121" t="str">
        <f t="shared" si="96"/>
        <v>U5-E3</v>
      </c>
      <c r="E1121" t="s">
        <v>1604</v>
      </c>
      <c r="F1121" t="s">
        <v>1202</v>
      </c>
      <c r="G1121" t="s">
        <v>372</v>
      </c>
    </row>
    <row r="1122" spans="1:7" x14ac:dyDescent="0.25">
      <c r="A1122" t="str">
        <f t="shared" si="93"/>
        <v>U5-E4</v>
      </c>
      <c r="B1122" t="str">
        <f t="shared" si="94"/>
        <v>1.2V</v>
      </c>
      <c r="C1122" t="str">
        <f t="shared" si="95"/>
        <v>U5-1.2V</v>
      </c>
      <c r="D1122" t="str">
        <f t="shared" si="96"/>
        <v>U5-E4</v>
      </c>
      <c r="E1122" t="s">
        <v>1604</v>
      </c>
      <c r="F1122" t="s">
        <v>809</v>
      </c>
      <c r="G1122" t="s">
        <v>285</v>
      </c>
    </row>
    <row r="1123" spans="1:7" x14ac:dyDescent="0.25">
      <c r="A1123" t="str">
        <f t="shared" si="93"/>
        <v>U5-E5</v>
      </c>
      <c r="B1123" t="str">
        <f t="shared" si="94"/>
        <v>GND</v>
      </c>
      <c r="C1123" t="str">
        <f t="shared" si="95"/>
        <v>U5-GND</v>
      </c>
      <c r="D1123" t="str">
        <f t="shared" si="96"/>
        <v>U5-E5</v>
      </c>
      <c r="E1123" t="s">
        <v>1604</v>
      </c>
      <c r="F1123" t="s">
        <v>811</v>
      </c>
      <c r="G1123" t="s">
        <v>325</v>
      </c>
    </row>
    <row r="1124" spans="1:7" x14ac:dyDescent="0.25">
      <c r="A1124" t="str">
        <f t="shared" si="93"/>
        <v>U6-1</v>
      </c>
      <c r="B1124" t="str">
        <f t="shared" si="94"/>
        <v>SDA</v>
      </c>
      <c r="C1124" t="str">
        <f t="shared" si="95"/>
        <v>U6-SDA</v>
      </c>
      <c r="D1124" t="str">
        <f t="shared" si="96"/>
        <v>U6-1</v>
      </c>
      <c r="E1124" t="s">
        <v>1605</v>
      </c>
      <c r="F1124">
        <v>1</v>
      </c>
      <c r="G1124" t="s">
        <v>580</v>
      </c>
    </row>
    <row r="1125" spans="1:7" x14ac:dyDescent="0.25">
      <c r="A1125" t="str">
        <f t="shared" si="93"/>
        <v>U6-2</v>
      </c>
      <c r="B1125" t="str">
        <f t="shared" si="94"/>
        <v>PG_GROUP0</v>
      </c>
      <c r="C1125" t="str">
        <f t="shared" si="95"/>
        <v>U6-PG_GROUP0</v>
      </c>
      <c r="D1125" t="str">
        <f t="shared" si="96"/>
        <v>U6-2</v>
      </c>
      <c r="E1125" t="s">
        <v>1605</v>
      </c>
      <c r="F1125">
        <v>2</v>
      </c>
      <c r="G1125" t="s">
        <v>561</v>
      </c>
    </row>
    <row r="1126" spans="1:7" x14ac:dyDescent="0.25">
      <c r="A1126" t="str">
        <f t="shared" si="93"/>
        <v>U6-3</v>
      </c>
      <c r="B1126" t="str">
        <f t="shared" si="94"/>
        <v>5V</v>
      </c>
      <c r="C1126" t="str">
        <f t="shared" si="95"/>
        <v>U6-5V</v>
      </c>
      <c r="D1126" t="str">
        <f t="shared" si="96"/>
        <v>U6-3</v>
      </c>
      <c r="E1126" t="s">
        <v>1605</v>
      </c>
      <c r="F1126">
        <v>3</v>
      </c>
      <c r="G1126" t="s">
        <v>292</v>
      </c>
    </row>
    <row r="1127" spans="1:7" x14ac:dyDescent="0.25">
      <c r="A1127" t="str">
        <f t="shared" si="93"/>
        <v>U6-4</v>
      </c>
      <c r="B1127" t="str">
        <f t="shared" si="94"/>
        <v>SCL</v>
      </c>
      <c r="C1127" t="str">
        <f t="shared" si="95"/>
        <v>U6-SCL</v>
      </c>
      <c r="D1127" t="str">
        <f t="shared" si="96"/>
        <v>U6-4</v>
      </c>
      <c r="E1127" t="s">
        <v>1605</v>
      </c>
      <c r="F1127">
        <v>4</v>
      </c>
      <c r="G1127" t="s">
        <v>578</v>
      </c>
    </row>
    <row r="1128" spans="1:7" x14ac:dyDescent="0.25">
      <c r="A1128" t="str">
        <f t="shared" si="93"/>
        <v>U6-5</v>
      </c>
      <c r="B1128" t="str">
        <f t="shared" si="94"/>
        <v>NetC79_2</v>
      </c>
      <c r="C1128" t="str">
        <f t="shared" si="95"/>
        <v>U6-NetC79_2</v>
      </c>
      <c r="D1128" t="str">
        <f t="shared" si="96"/>
        <v>U6-5</v>
      </c>
      <c r="E1128" t="s">
        <v>1605</v>
      </c>
      <c r="F1128">
        <v>5</v>
      </c>
      <c r="G1128" t="s">
        <v>447</v>
      </c>
    </row>
    <row r="1129" spans="1:7" x14ac:dyDescent="0.25">
      <c r="A1129" t="str">
        <f t="shared" si="93"/>
        <v>U6-6</v>
      </c>
      <c r="B1129" t="str">
        <f t="shared" si="94"/>
        <v>NetR31_2</v>
      </c>
      <c r="C1129" t="str">
        <f t="shared" si="95"/>
        <v>U6-NetR31_2</v>
      </c>
      <c r="D1129" t="str">
        <f t="shared" si="96"/>
        <v>U6-6</v>
      </c>
      <c r="E1129" t="s">
        <v>1605</v>
      </c>
      <c r="F1129">
        <v>6</v>
      </c>
      <c r="G1129" t="s">
        <v>533</v>
      </c>
    </row>
    <row r="1130" spans="1:7" x14ac:dyDescent="0.25">
      <c r="A1130" t="str">
        <f t="shared" si="93"/>
        <v>U6-7</v>
      </c>
      <c r="B1130" t="str">
        <f t="shared" si="94"/>
        <v>FPGA_VCC</v>
      </c>
      <c r="C1130" t="str">
        <f t="shared" si="95"/>
        <v>U6-FPGA_VCC</v>
      </c>
      <c r="D1130" t="str">
        <f t="shared" si="96"/>
        <v>U6-7</v>
      </c>
      <c r="E1130" t="s">
        <v>1605</v>
      </c>
      <c r="F1130">
        <v>7</v>
      </c>
      <c r="G1130" t="s">
        <v>385</v>
      </c>
    </row>
    <row r="1131" spans="1:7" x14ac:dyDescent="0.25">
      <c r="A1131" t="str">
        <f t="shared" si="93"/>
        <v>U6-8</v>
      </c>
      <c r="B1131" t="str">
        <f t="shared" si="94"/>
        <v>GND</v>
      </c>
      <c r="C1131" t="str">
        <f t="shared" si="95"/>
        <v>U6-GND</v>
      </c>
      <c r="D1131" t="str">
        <f t="shared" si="96"/>
        <v>U6-8</v>
      </c>
      <c r="E1131" t="s">
        <v>1605</v>
      </c>
      <c r="F1131">
        <v>8</v>
      </c>
      <c r="G1131" t="s">
        <v>325</v>
      </c>
    </row>
    <row r="1132" spans="1:7" x14ac:dyDescent="0.25">
      <c r="A1132" t="str">
        <f t="shared" si="93"/>
        <v>U6-9</v>
      </c>
      <c r="B1132" t="str">
        <f t="shared" si="94"/>
        <v>GND</v>
      </c>
      <c r="C1132" t="str">
        <f t="shared" si="95"/>
        <v>U6-GND</v>
      </c>
      <c r="D1132" t="str">
        <f t="shared" si="96"/>
        <v>U6-9</v>
      </c>
      <c r="E1132" t="s">
        <v>1605</v>
      </c>
      <c r="F1132">
        <v>9</v>
      </c>
      <c r="G1132" t="s">
        <v>325</v>
      </c>
    </row>
    <row r="1133" spans="1:7" x14ac:dyDescent="0.25">
      <c r="A1133" t="str">
        <f t="shared" si="93"/>
        <v>U6-10</v>
      </c>
      <c r="B1133" t="str">
        <f t="shared" si="94"/>
        <v>NetC75_2</v>
      </c>
      <c r="C1133" t="str">
        <f t="shared" si="95"/>
        <v>U6-NetC75_2</v>
      </c>
      <c r="D1133" t="str">
        <f t="shared" si="96"/>
        <v>U6-10</v>
      </c>
      <c r="E1133" t="s">
        <v>1605</v>
      </c>
      <c r="F1133">
        <v>10</v>
      </c>
      <c r="G1133" t="s">
        <v>444</v>
      </c>
    </row>
    <row r="1134" spans="1:7" x14ac:dyDescent="0.25">
      <c r="A1134" t="str">
        <f t="shared" si="93"/>
        <v>U6-11</v>
      </c>
      <c r="B1134" t="str">
        <f t="shared" si="94"/>
        <v>NetC80_2</v>
      </c>
      <c r="C1134" t="str">
        <f t="shared" si="95"/>
        <v>U6-NetC80_2</v>
      </c>
      <c r="D1134" t="str">
        <f t="shared" si="96"/>
        <v>U6-11</v>
      </c>
      <c r="E1134" t="s">
        <v>1605</v>
      </c>
      <c r="F1134">
        <v>11</v>
      </c>
      <c r="G1134" t="s">
        <v>450</v>
      </c>
    </row>
    <row r="1135" spans="1:7" x14ac:dyDescent="0.25">
      <c r="A1135" t="str">
        <f t="shared" si="93"/>
        <v>U6-12</v>
      </c>
      <c r="B1135" t="str">
        <f t="shared" si="94"/>
        <v>5V</v>
      </c>
      <c r="C1135" t="str">
        <f t="shared" si="95"/>
        <v>U6-5V</v>
      </c>
      <c r="D1135" t="str">
        <f t="shared" si="96"/>
        <v>U6-12</v>
      </c>
      <c r="E1135" t="s">
        <v>1605</v>
      </c>
      <c r="F1135">
        <v>12</v>
      </c>
      <c r="G1135" t="s">
        <v>292</v>
      </c>
    </row>
    <row r="1136" spans="1:7" x14ac:dyDescent="0.25">
      <c r="A1136" t="str">
        <f t="shared" si="93"/>
        <v>U6-15</v>
      </c>
      <c r="B1136" t="str">
        <f t="shared" si="94"/>
        <v>NetU6_15</v>
      </c>
      <c r="C1136" t="str">
        <f t="shared" si="95"/>
        <v>U6-NetU6_15</v>
      </c>
      <c r="D1136" t="str">
        <f t="shared" si="96"/>
        <v>U6-15</v>
      </c>
      <c r="E1136" t="s">
        <v>1605</v>
      </c>
      <c r="F1136">
        <v>15</v>
      </c>
      <c r="G1136" t="s">
        <v>1669</v>
      </c>
    </row>
    <row r="1137" spans="1:7" x14ac:dyDescent="0.25">
      <c r="A1137" t="str">
        <f t="shared" si="93"/>
        <v>U6-16</v>
      </c>
      <c r="B1137" t="str">
        <f t="shared" si="94"/>
        <v>GND</v>
      </c>
      <c r="C1137" t="str">
        <f t="shared" si="95"/>
        <v>U6-GND</v>
      </c>
      <c r="D1137" t="str">
        <f t="shared" si="96"/>
        <v>U6-16</v>
      </c>
      <c r="E1137" t="s">
        <v>1605</v>
      </c>
      <c r="F1137">
        <v>16</v>
      </c>
      <c r="G1137" t="s">
        <v>325</v>
      </c>
    </row>
    <row r="1138" spans="1:7" x14ac:dyDescent="0.25">
      <c r="A1138" t="str">
        <f t="shared" si="93"/>
        <v>U7-1</v>
      </c>
      <c r="B1138" t="str">
        <f t="shared" si="94"/>
        <v>NetC26_2</v>
      </c>
      <c r="C1138" t="str">
        <f t="shared" si="95"/>
        <v>U7-NetC26_2</v>
      </c>
      <c r="D1138" t="str">
        <f t="shared" si="96"/>
        <v>U7-1</v>
      </c>
      <c r="E1138" t="s">
        <v>1365</v>
      </c>
      <c r="F1138">
        <v>1</v>
      </c>
      <c r="G1138" t="s">
        <v>432</v>
      </c>
    </row>
    <row r="1139" spans="1:7" x14ac:dyDescent="0.25">
      <c r="A1139" t="str">
        <f t="shared" si="93"/>
        <v>U7-2</v>
      </c>
      <c r="B1139" t="str">
        <f t="shared" si="94"/>
        <v>GND</v>
      </c>
      <c r="C1139" t="str">
        <f t="shared" si="95"/>
        <v>U7-GND</v>
      </c>
      <c r="D1139" t="str">
        <f t="shared" si="96"/>
        <v>U7-2</v>
      </c>
      <c r="E1139" t="s">
        <v>1365</v>
      </c>
      <c r="F1139">
        <v>2</v>
      </c>
      <c r="G1139" t="s">
        <v>325</v>
      </c>
    </row>
    <row r="1140" spans="1:7" x14ac:dyDescent="0.25">
      <c r="A1140" t="str">
        <f t="shared" si="93"/>
        <v>U7-3</v>
      </c>
      <c r="B1140" t="str">
        <f t="shared" si="94"/>
        <v>CK12M</v>
      </c>
      <c r="C1140" t="str">
        <f t="shared" si="95"/>
        <v>U7-CK12M</v>
      </c>
      <c r="D1140" t="str">
        <f t="shared" si="96"/>
        <v>U7-3</v>
      </c>
      <c r="E1140" t="s">
        <v>1365</v>
      </c>
      <c r="F1140">
        <v>3</v>
      </c>
      <c r="G1140" t="s">
        <v>358</v>
      </c>
    </row>
    <row r="1141" spans="1:7" x14ac:dyDescent="0.25">
      <c r="A1141" t="str">
        <f t="shared" si="93"/>
        <v>U7-4</v>
      </c>
      <c r="B1141" t="str">
        <f t="shared" si="94"/>
        <v>NetC26_2</v>
      </c>
      <c r="C1141" t="str">
        <f t="shared" si="95"/>
        <v>U7-NetC26_2</v>
      </c>
      <c r="D1141" t="str">
        <f t="shared" si="96"/>
        <v>U7-4</v>
      </c>
      <c r="E1141" t="s">
        <v>1365</v>
      </c>
      <c r="F1141">
        <v>4</v>
      </c>
      <c r="G1141" t="s">
        <v>432</v>
      </c>
    </row>
    <row r="1142" spans="1:7" x14ac:dyDescent="0.25">
      <c r="A1142" t="str">
        <f t="shared" si="93"/>
        <v>U8-1</v>
      </c>
      <c r="B1142" t="str">
        <f t="shared" si="94"/>
        <v>SDA</v>
      </c>
      <c r="C1142" t="str">
        <f t="shared" si="95"/>
        <v>U8-SDA</v>
      </c>
      <c r="D1142" t="str">
        <f t="shared" si="96"/>
        <v>U8-1</v>
      </c>
      <c r="E1142" t="s">
        <v>657</v>
      </c>
      <c r="F1142">
        <v>1</v>
      </c>
      <c r="G1142" t="s">
        <v>580</v>
      </c>
    </row>
    <row r="1143" spans="1:7" x14ac:dyDescent="0.25">
      <c r="A1143" t="str">
        <f t="shared" si="93"/>
        <v>U8-2</v>
      </c>
      <c r="B1143" t="str">
        <f t="shared" si="94"/>
        <v>PG_GROUP2</v>
      </c>
      <c r="C1143" t="str">
        <f t="shared" si="95"/>
        <v>U8-PG_GROUP2</v>
      </c>
      <c r="D1143" t="str">
        <f t="shared" si="96"/>
        <v>U8-2</v>
      </c>
      <c r="E1143" t="s">
        <v>657</v>
      </c>
      <c r="F1143">
        <v>2</v>
      </c>
      <c r="G1143" t="s">
        <v>565</v>
      </c>
    </row>
    <row r="1144" spans="1:7" x14ac:dyDescent="0.25">
      <c r="A1144" t="str">
        <f t="shared" si="93"/>
        <v>U8-3</v>
      </c>
      <c r="B1144" t="str">
        <f t="shared" si="94"/>
        <v>PG_GROUP1</v>
      </c>
      <c r="C1144" t="str">
        <f t="shared" si="95"/>
        <v>U8-PG_GROUP1</v>
      </c>
      <c r="D1144" t="str">
        <f t="shared" si="96"/>
        <v>U8-3</v>
      </c>
      <c r="E1144" t="s">
        <v>657</v>
      </c>
      <c r="F1144">
        <v>3</v>
      </c>
      <c r="G1144" t="s">
        <v>563</v>
      </c>
    </row>
    <row r="1145" spans="1:7" x14ac:dyDescent="0.25">
      <c r="A1145" t="str">
        <f t="shared" si="93"/>
        <v>U8-4</v>
      </c>
      <c r="B1145" t="str">
        <f t="shared" si="94"/>
        <v>SCL</v>
      </c>
      <c r="C1145" t="str">
        <f t="shared" si="95"/>
        <v>U8-SCL</v>
      </c>
      <c r="D1145" t="str">
        <f t="shared" si="96"/>
        <v>U8-4</v>
      </c>
      <c r="E1145" t="s">
        <v>657</v>
      </c>
      <c r="F1145">
        <v>4</v>
      </c>
      <c r="G1145" t="s">
        <v>578</v>
      </c>
    </row>
    <row r="1146" spans="1:7" x14ac:dyDescent="0.25">
      <c r="A1146" t="str">
        <f t="shared" si="93"/>
        <v>U8-5</v>
      </c>
      <c r="B1146" t="str">
        <f t="shared" si="94"/>
        <v>NetC85_2</v>
      </c>
      <c r="C1146" t="str">
        <f t="shared" si="95"/>
        <v>U8-NetC85_2</v>
      </c>
      <c r="D1146" t="str">
        <f t="shared" si="96"/>
        <v>U8-5</v>
      </c>
      <c r="E1146" t="s">
        <v>657</v>
      </c>
      <c r="F1146">
        <v>5</v>
      </c>
      <c r="G1146" t="s">
        <v>456</v>
      </c>
    </row>
    <row r="1147" spans="1:7" x14ac:dyDescent="0.25">
      <c r="A1147" t="str">
        <f t="shared" si="93"/>
        <v>U8-6</v>
      </c>
      <c r="B1147" t="str">
        <f t="shared" si="94"/>
        <v>NetR39_2</v>
      </c>
      <c r="C1147" t="str">
        <f t="shared" si="95"/>
        <v>U8-NetR39_2</v>
      </c>
      <c r="D1147" t="str">
        <f t="shared" si="96"/>
        <v>U8-6</v>
      </c>
      <c r="E1147" t="s">
        <v>657</v>
      </c>
      <c r="F1147">
        <v>6</v>
      </c>
      <c r="G1147" t="s">
        <v>538</v>
      </c>
    </row>
    <row r="1148" spans="1:7" x14ac:dyDescent="0.25">
      <c r="A1148" t="str">
        <f t="shared" si="93"/>
        <v>U8-7</v>
      </c>
      <c r="B1148" t="str">
        <f t="shared" si="94"/>
        <v>VADJ</v>
      </c>
      <c r="C1148" t="str">
        <f t="shared" si="95"/>
        <v>U8-VADJ</v>
      </c>
      <c r="D1148" t="str">
        <f t="shared" si="96"/>
        <v>U8-7</v>
      </c>
      <c r="E1148" t="s">
        <v>657</v>
      </c>
      <c r="F1148">
        <v>7</v>
      </c>
      <c r="G1148" t="s">
        <v>366</v>
      </c>
    </row>
    <row r="1149" spans="1:7" x14ac:dyDescent="0.25">
      <c r="A1149" t="str">
        <f t="shared" si="93"/>
        <v>U8-8</v>
      </c>
      <c r="B1149" t="str">
        <f t="shared" si="94"/>
        <v>GND</v>
      </c>
      <c r="C1149" t="str">
        <f t="shared" si="95"/>
        <v>U8-GND</v>
      </c>
      <c r="D1149" t="str">
        <f t="shared" si="96"/>
        <v>U8-8</v>
      </c>
      <c r="E1149" t="s">
        <v>657</v>
      </c>
      <c r="F1149">
        <v>8</v>
      </c>
      <c r="G1149" t="s">
        <v>325</v>
      </c>
    </row>
    <row r="1150" spans="1:7" x14ac:dyDescent="0.25">
      <c r="A1150" t="str">
        <f t="shared" si="93"/>
        <v>U8-9</v>
      </c>
      <c r="B1150" t="str">
        <f t="shared" si="94"/>
        <v>GND</v>
      </c>
      <c r="C1150" t="str">
        <f t="shared" si="95"/>
        <v>U8-GND</v>
      </c>
      <c r="D1150" t="str">
        <f t="shared" si="96"/>
        <v>U8-9</v>
      </c>
      <c r="E1150" t="s">
        <v>657</v>
      </c>
      <c r="F1150">
        <v>9</v>
      </c>
      <c r="G1150" t="s">
        <v>325</v>
      </c>
    </row>
    <row r="1151" spans="1:7" x14ac:dyDescent="0.25">
      <c r="A1151" t="str">
        <f t="shared" si="93"/>
        <v>U8-10</v>
      </c>
      <c r="B1151" t="str">
        <f t="shared" si="94"/>
        <v>NetC81_2</v>
      </c>
      <c r="C1151" t="str">
        <f t="shared" si="95"/>
        <v>U8-NetC81_2</v>
      </c>
      <c r="D1151" t="str">
        <f t="shared" si="96"/>
        <v>U8-10</v>
      </c>
      <c r="E1151" t="s">
        <v>657</v>
      </c>
      <c r="F1151">
        <v>10</v>
      </c>
      <c r="G1151" t="s">
        <v>453</v>
      </c>
    </row>
    <row r="1152" spans="1:7" x14ac:dyDescent="0.25">
      <c r="A1152" t="str">
        <f t="shared" si="93"/>
        <v>U8-11</v>
      </c>
      <c r="B1152" t="str">
        <f t="shared" si="94"/>
        <v>NetC86_2</v>
      </c>
      <c r="C1152" t="str">
        <f t="shared" si="95"/>
        <v>U8-NetC86_2</v>
      </c>
      <c r="D1152" t="str">
        <f t="shared" si="96"/>
        <v>U8-11</v>
      </c>
      <c r="E1152" t="s">
        <v>657</v>
      </c>
      <c r="F1152">
        <v>11</v>
      </c>
      <c r="G1152" t="s">
        <v>459</v>
      </c>
    </row>
    <row r="1153" spans="1:7" x14ac:dyDescent="0.25">
      <c r="A1153" t="str">
        <f t="shared" si="93"/>
        <v>U8-12</v>
      </c>
      <c r="B1153" t="str">
        <f t="shared" si="94"/>
        <v>5V</v>
      </c>
      <c r="C1153" t="str">
        <f t="shared" si="95"/>
        <v>U8-5V</v>
      </c>
      <c r="D1153" t="str">
        <f t="shared" si="96"/>
        <v>U8-12</v>
      </c>
      <c r="E1153" t="s">
        <v>657</v>
      </c>
      <c r="F1153">
        <v>12</v>
      </c>
      <c r="G1153" t="s">
        <v>292</v>
      </c>
    </row>
    <row r="1154" spans="1:7" x14ac:dyDescent="0.25">
      <c r="A1154" t="str">
        <f t="shared" si="93"/>
        <v>U8-15</v>
      </c>
      <c r="B1154" t="str">
        <f t="shared" si="94"/>
        <v>NetU8_15</v>
      </c>
      <c r="C1154" t="str">
        <f t="shared" si="95"/>
        <v>U8-NetU8_15</v>
      </c>
      <c r="D1154" t="str">
        <f t="shared" si="96"/>
        <v>U8-15</v>
      </c>
      <c r="E1154" t="s">
        <v>657</v>
      </c>
      <c r="F1154">
        <v>15</v>
      </c>
      <c r="G1154" t="s">
        <v>1670</v>
      </c>
    </row>
    <row r="1155" spans="1:7" x14ac:dyDescent="0.25">
      <c r="A1155" t="str">
        <f t="shared" si="93"/>
        <v>U8-16</v>
      </c>
      <c r="B1155" t="str">
        <f t="shared" si="94"/>
        <v>GND</v>
      </c>
      <c r="C1155" t="str">
        <f t="shared" si="95"/>
        <v>U8-GND</v>
      </c>
      <c r="D1155" t="str">
        <f t="shared" si="96"/>
        <v>U8-16</v>
      </c>
      <c r="E1155" t="s">
        <v>657</v>
      </c>
      <c r="F1155">
        <v>16</v>
      </c>
      <c r="G1155" t="s">
        <v>325</v>
      </c>
    </row>
    <row r="1156" spans="1:7" x14ac:dyDescent="0.25">
      <c r="A1156" t="str">
        <f t="shared" si="93"/>
        <v>U9-1</v>
      </c>
      <c r="B1156" t="str">
        <f t="shared" si="94"/>
        <v>EECS</v>
      </c>
      <c r="C1156" t="str">
        <f t="shared" si="95"/>
        <v>U9-EECS</v>
      </c>
      <c r="D1156" t="str">
        <f t="shared" si="96"/>
        <v>U9-1</v>
      </c>
      <c r="E1156" t="s">
        <v>1366</v>
      </c>
      <c r="F1156">
        <v>1</v>
      </c>
      <c r="G1156" t="s">
        <v>382</v>
      </c>
    </row>
    <row r="1157" spans="1:7" x14ac:dyDescent="0.25">
      <c r="A1157" t="str">
        <f t="shared" si="93"/>
        <v>U9-2</v>
      </c>
      <c r="B1157" t="str">
        <f t="shared" si="94"/>
        <v>EECLK</v>
      </c>
      <c r="C1157" t="str">
        <f t="shared" si="95"/>
        <v>U9-EECLK</v>
      </c>
      <c r="D1157" t="str">
        <f t="shared" si="96"/>
        <v>U9-2</v>
      </c>
      <c r="E1157" t="s">
        <v>1366</v>
      </c>
      <c r="F1157">
        <v>2</v>
      </c>
      <c r="G1157" t="s">
        <v>380</v>
      </c>
    </row>
    <row r="1158" spans="1:7" x14ac:dyDescent="0.25">
      <c r="A1158" t="str">
        <f t="shared" ref="A1158:A1221" si="97">$E1158&amp;"-"&amp;$F1158</f>
        <v>U9-3</v>
      </c>
      <c r="B1158" t="str">
        <f t="shared" ref="B1158:B1221" si="98">IF(OR(E1158=$A$2,E1158=$B$2,E1158=$C$2,E1158=$D$2),"--",G1158)</f>
        <v>EEDATA</v>
      </c>
      <c r="C1158" t="str">
        <f t="shared" ref="C1158:C1221" si="99">$E1158&amp;"-"&amp;$G1158</f>
        <v>U9-EEDATA</v>
      </c>
      <c r="D1158" t="str">
        <f t="shared" ref="D1158:D1221" si="100">A1158</f>
        <v>U9-3</v>
      </c>
      <c r="E1158" t="s">
        <v>1366</v>
      </c>
      <c r="F1158">
        <v>3</v>
      </c>
      <c r="G1158" t="s">
        <v>383</v>
      </c>
    </row>
    <row r="1159" spans="1:7" x14ac:dyDescent="0.25">
      <c r="A1159" t="str">
        <f t="shared" si="97"/>
        <v>U9-4</v>
      </c>
      <c r="B1159" t="str">
        <f t="shared" si="98"/>
        <v>NetR4_1</v>
      </c>
      <c r="C1159" t="str">
        <f t="shared" si="99"/>
        <v>U9-NetR4_1</v>
      </c>
      <c r="D1159" t="str">
        <f t="shared" si="100"/>
        <v>U9-4</v>
      </c>
      <c r="E1159" t="s">
        <v>1366</v>
      </c>
      <c r="F1159">
        <v>4</v>
      </c>
      <c r="G1159" t="s">
        <v>549</v>
      </c>
    </row>
    <row r="1160" spans="1:7" x14ac:dyDescent="0.25">
      <c r="A1160" t="str">
        <f t="shared" si="97"/>
        <v>U9-5</v>
      </c>
      <c r="B1160" t="str">
        <f t="shared" si="98"/>
        <v>GND</v>
      </c>
      <c r="C1160" t="str">
        <f t="shared" si="99"/>
        <v>U9-GND</v>
      </c>
      <c r="D1160" t="str">
        <f t="shared" si="100"/>
        <v>U9-5</v>
      </c>
      <c r="E1160" t="s">
        <v>1366</v>
      </c>
      <c r="F1160">
        <v>5</v>
      </c>
      <c r="G1160" t="s">
        <v>325</v>
      </c>
    </row>
    <row r="1161" spans="1:7" x14ac:dyDescent="0.25">
      <c r="A1161" t="str">
        <f t="shared" si="97"/>
        <v>U9-6</v>
      </c>
      <c r="B1161" t="str">
        <f t="shared" si="98"/>
        <v>3.3V</v>
      </c>
      <c r="C1161" t="str">
        <f t="shared" si="99"/>
        <v>U9-3.3V</v>
      </c>
      <c r="D1161" t="str">
        <f t="shared" si="100"/>
        <v>U9-6</v>
      </c>
      <c r="E1161" t="s">
        <v>1366</v>
      </c>
      <c r="F1161">
        <v>6</v>
      </c>
      <c r="G1161" t="s">
        <v>290</v>
      </c>
    </row>
    <row r="1162" spans="1:7" x14ac:dyDescent="0.25">
      <c r="A1162" t="str">
        <f t="shared" si="97"/>
        <v>U9-7</v>
      </c>
      <c r="B1162" t="str">
        <f t="shared" si="98"/>
        <v>NetU9_7</v>
      </c>
      <c r="C1162" t="str">
        <f t="shared" si="99"/>
        <v>U9-NetU9_7</v>
      </c>
      <c r="D1162" t="str">
        <f t="shared" si="100"/>
        <v>U9-7</v>
      </c>
      <c r="E1162" t="s">
        <v>1366</v>
      </c>
      <c r="F1162">
        <v>7</v>
      </c>
      <c r="G1162" t="s">
        <v>1671</v>
      </c>
    </row>
    <row r="1163" spans="1:7" x14ac:dyDescent="0.25">
      <c r="A1163" t="str">
        <f t="shared" si="97"/>
        <v>U9-8</v>
      </c>
      <c r="B1163" t="str">
        <f t="shared" si="98"/>
        <v>3.3V</v>
      </c>
      <c r="C1163" t="str">
        <f t="shared" si="99"/>
        <v>U9-3.3V</v>
      </c>
      <c r="D1163" t="str">
        <f t="shared" si="100"/>
        <v>U9-8</v>
      </c>
      <c r="E1163" t="s">
        <v>1366</v>
      </c>
      <c r="F1163">
        <v>8</v>
      </c>
      <c r="G1163" t="s">
        <v>290</v>
      </c>
    </row>
    <row r="1164" spans="1:7" x14ac:dyDescent="0.25">
      <c r="A1164" t="str">
        <f t="shared" si="97"/>
        <v>U9-9</v>
      </c>
      <c r="B1164" t="str">
        <f t="shared" si="98"/>
        <v>GND</v>
      </c>
      <c r="C1164" t="str">
        <f t="shared" si="99"/>
        <v>U9-GND</v>
      </c>
      <c r="D1164" t="str">
        <f t="shared" si="100"/>
        <v>U9-9</v>
      </c>
      <c r="E1164" t="s">
        <v>1366</v>
      </c>
      <c r="F1164">
        <v>9</v>
      </c>
      <c r="G1164" t="s">
        <v>325</v>
      </c>
    </row>
    <row r="1165" spans="1:7" x14ac:dyDescent="0.25">
      <c r="A1165" t="str">
        <f t="shared" si="97"/>
        <v>U10-1</v>
      </c>
      <c r="B1165" t="str">
        <f t="shared" si="98"/>
        <v>SDA</v>
      </c>
      <c r="C1165" t="str">
        <f t="shared" si="99"/>
        <v>U10-SDA</v>
      </c>
      <c r="D1165" t="str">
        <f t="shared" si="100"/>
        <v>U10-1</v>
      </c>
      <c r="E1165" t="s">
        <v>1367</v>
      </c>
      <c r="F1165">
        <v>1</v>
      </c>
      <c r="G1165" t="s">
        <v>580</v>
      </c>
    </row>
    <row r="1166" spans="1:7" x14ac:dyDescent="0.25">
      <c r="A1166" t="str">
        <f t="shared" si="97"/>
        <v>U10-2</v>
      </c>
      <c r="B1166" t="str">
        <f t="shared" si="98"/>
        <v>PG_GROUP1</v>
      </c>
      <c r="C1166" t="str">
        <f t="shared" si="99"/>
        <v>U10-PG_GROUP1</v>
      </c>
      <c r="D1166" t="str">
        <f t="shared" si="100"/>
        <v>U10-2</v>
      </c>
      <c r="E1166" t="s">
        <v>1367</v>
      </c>
      <c r="F1166">
        <v>2</v>
      </c>
      <c r="G1166" t="s">
        <v>563</v>
      </c>
    </row>
    <row r="1167" spans="1:7" x14ac:dyDescent="0.25">
      <c r="A1167" t="str">
        <f t="shared" si="97"/>
        <v>U10-3</v>
      </c>
      <c r="B1167" t="str">
        <f t="shared" si="98"/>
        <v>PG_GROUP0</v>
      </c>
      <c r="C1167" t="str">
        <f t="shared" si="99"/>
        <v>U10-PG_GROUP0</v>
      </c>
      <c r="D1167" t="str">
        <f t="shared" si="100"/>
        <v>U10-3</v>
      </c>
      <c r="E1167" t="s">
        <v>1367</v>
      </c>
      <c r="F1167">
        <v>3</v>
      </c>
      <c r="G1167" t="s">
        <v>561</v>
      </c>
    </row>
    <row r="1168" spans="1:7" x14ac:dyDescent="0.25">
      <c r="A1168" t="str">
        <f t="shared" si="97"/>
        <v>U10-4</v>
      </c>
      <c r="B1168" t="str">
        <f t="shared" si="98"/>
        <v>SCL</v>
      </c>
      <c r="C1168" t="str">
        <f t="shared" si="99"/>
        <v>U10-SCL</v>
      </c>
      <c r="D1168" t="str">
        <f t="shared" si="100"/>
        <v>U10-4</v>
      </c>
      <c r="E1168" t="s">
        <v>1367</v>
      </c>
      <c r="F1168">
        <v>4</v>
      </c>
      <c r="G1168" t="s">
        <v>578</v>
      </c>
    </row>
    <row r="1169" spans="1:7" x14ac:dyDescent="0.25">
      <c r="A1169" t="str">
        <f t="shared" si="97"/>
        <v>U10-5</v>
      </c>
      <c r="B1169" t="str">
        <f t="shared" si="98"/>
        <v>NetC91_2</v>
      </c>
      <c r="C1169" t="str">
        <f t="shared" si="99"/>
        <v>U10-NetC91_2</v>
      </c>
      <c r="D1169" t="str">
        <f t="shared" si="100"/>
        <v>U10-5</v>
      </c>
      <c r="E1169" t="s">
        <v>1367</v>
      </c>
      <c r="F1169">
        <v>5</v>
      </c>
      <c r="G1169" t="s">
        <v>465</v>
      </c>
    </row>
    <row r="1170" spans="1:7" x14ac:dyDescent="0.25">
      <c r="A1170" t="str">
        <f t="shared" si="97"/>
        <v>U10-6</v>
      </c>
      <c r="B1170" t="str">
        <f t="shared" si="98"/>
        <v>NetR45_2</v>
      </c>
      <c r="C1170" t="str">
        <f t="shared" si="99"/>
        <v>U10-NetR45_2</v>
      </c>
      <c r="D1170" t="str">
        <f t="shared" si="100"/>
        <v>U10-6</v>
      </c>
      <c r="E1170" t="s">
        <v>1367</v>
      </c>
      <c r="F1170">
        <v>6</v>
      </c>
      <c r="G1170" t="s">
        <v>544</v>
      </c>
    </row>
    <row r="1171" spans="1:7" x14ac:dyDescent="0.25">
      <c r="A1171" t="str">
        <f t="shared" si="97"/>
        <v>U10-7</v>
      </c>
      <c r="B1171" t="str">
        <f t="shared" si="98"/>
        <v>1.8V</v>
      </c>
      <c r="C1171" t="str">
        <f t="shared" si="99"/>
        <v>U10-1.8V</v>
      </c>
      <c r="D1171" t="str">
        <f t="shared" si="100"/>
        <v>U10-7</v>
      </c>
      <c r="E1171" t="s">
        <v>1367</v>
      </c>
      <c r="F1171">
        <v>7</v>
      </c>
      <c r="G1171" t="s">
        <v>288</v>
      </c>
    </row>
    <row r="1172" spans="1:7" x14ac:dyDescent="0.25">
      <c r="A1172" t="str">
        <f t="shared" si="97"/>
        <v>U10-8</v>
      </c>
      <c r="B1172" t="str">
        <f t="shared" si="98"/>
        <v>GND</v>
      </c>
      <c r="C1172" t="str">
        <f t="shared" si="99"/>
        <v>U10-GND</v>
      </c>
      <c r="D1172" t="str">
        <f t="shared" si="100"/>
        <v>U10-8</v>
      </c>
      <c r="E1172" t="s">
        <v>1367</v>
      </c>
      <c r="F1172">
        <v>8</v>
      </c>
      <c r="G1172" t="s">
        <v>325</v>
      </c>
    </row>
    <row r="1173" spans="1:7" x14ac:dyDescent="0.25">
      <c r="A1173" t="str">
        <f t="shared" si="97"/>
        <v>U10-9</v>
      </c>
      <c r="B1173" t="str">
        <f t="shared" si="98"/>
        <v>GND</v>
      </c>
      <c r="C1173" t="str">
        <f t="shared" si="99"/>
        <v>U10-GND</v>
      </c>
      <c r="D1173" t="str">
        <f t="shared" si="100"/>
        <v>U10-9</v>
      </c>
      <c r="E1173" t="s">
        <v>1367</v>
      </c>
      <c r="F1173">
        <v>9</v>
      </c>
      <c r="G1173" t="s">
        <v>325</v>
      </c>
    </row>
    <row r="1174" spans="1:7" x14ac:dyDescent="0.25">
      <c r="A1174" t="str">
        <f t="shared" si="97"/>
        <v>U10-10</v>
      </c>
      <c r="B1174" t="str">
        <f t="shared" si="98"/>
        <v>NetC87_2</v>
      </c>
      <c r="C1174" t="str">
        <f t="shared" si="99"/>
        <v>U10-NetC87_2</v>
      </c>
      <c r="D1174" t="str">
        <f t="shared" si="100"/>
        <v>U10-10</v>
      </c>
      <c r="E1174" t="s">
        <v>1367</v>
      </c>
      <c r="F1174">
        <v>10</v>
      </c>
      <c r="G1174" t="s">
        <v>462</v>
      </c>
    </row>
    <row r="1175" spans="1:7" x14ac:dyDescent="0.25">
      <c r="A1175" t="str">
        <f t="shared" si="97"/>
        <v>U10-11</v>
      </c>
      <c r="B1175" t="str">
        <f t="shared" si="98"/>
        <v>NetC92_2</v>
      </c>
      <c r="C1175" t="str">
        <f t="shared" si="99"/>
        <v>U10-NetC92_2</v>
      </c>
      <c r="D1175" t="str">
        <f t="shared" si="100"/>
        <v>U10-11</v>
      </c>
      <c r="E1175" t="s">
        <v>1367</v>
      </c>
      <c r="F1175">
        <v>11</v>
      </c>
      <c r="G1175" t="s">
        <v>468</v>
      </c>
    </row>
    <row r="1176" spans="1:7" x14ac:dyDescent="0.25">
      <c r="A1176" t="str">
        <f t="shared" si="97"/>
        <v>U10-12</v>
      </c>
      <c r="B1176" t="str">
        <f t="shared" si="98"/>
        <v>5V</v>
      </c>
      <c r="C1176" t="str">
        <f t="shared" si="99"/>
        <v>U10-5V</v>
      </c>
      <c r="D1176" t="str">
        <f t="shared" si="100"/>
        <v>U10-12</v>
      </c>
      <c r="E1176" t="s">
        <v>1367</v>
      </c>
      <c r="F1176">
        <v>12</v>
      </c>
      <c r="G1176" t="s">
        <v>292</v>
      </c>
    </row>
    <row r="1177" spans="1:7" x14ac:dyDescent="0.25">
      <c r="A1177" t="str">
        <f t="shared" si="97"/>
        <v>U10-15</v>
      </c>
      <c r="B1177" t="str">
        <f t="shared" si="98"/>
        <v>NetU10_15</v>
      </c>
      <c r="C1177" t="str">
        <f t="shared" si="99"/>
        <v>U10-NetU10_15</v>
      </c>
      <c r="D1177" t="str">
        <f t="shared" si="100"/>
        <v>U10-15</v>
      </c>
      <c r="E1177" t="s">
        <v>1367</v>
      </c>
      <c r="F1177">
        <v>15</v>
      </c>
      <c r="G1177" t="s">
        <v>1672</v>
      </c>
    </row>
    <row r="1178" spans="1:7" x14ac:dyDescent="0.25">
      <c r="A1178" t="str">
        <f t="shared" si="97"/>
        <v>U10-16</v>
      </c>
      <c r="B1178" t="str">
        <f t="shared" si="98"/>
        <v>GND</v>
      </c>
      <c r="C1178" t="str">
        <f t="shared" si="99"/>
        <v>U10-GND</v>
      </c>
      <c r="D1178" t="str">
        <f t="shared" si="100"/>
        <v>U10-16</v>
      </c>
      <c r="E1178" t="s">
        <v>1367</v>
      </c>
      <c r="F1178">
        <v>16</v>
      </c>
      <c r="G1178" t="s">
        <v>325</v>
      </c>
    </row>
    <row r="1179" spans="1:7" x14ac:dyDescent="0.25">
      <c r="A1179" t="str">
        <f t="shared" si="97"/>
        <v>U11-1</v>
      </c>
      <c r="B1179" t="str">
        <f t="shared" si="98"/>
        <v>SDA</v>
      </c>
      <c r="C1179" t="str">
        <f t="shared" si="99"/>
        <v>U11-SDA</v>
      </c>
      <c r="D1179" t="str">
        <f t="shared" si="100"/>
        <v>U11-1</v>
      </c>
      <c r="E1179" t="s">
        <v>1368</v>
      </c>
      <c r="F1179">
        <v>1</v>
      </c>
      <c r="G1179" t="s">
        <v>580</v>
      </c>
    </row>
    <row r="1180" spans="1:7" x14ac:dyDescent="0.25">
      <c r="A1180" t="str">
        <f t="shared" si="97"/>
        <v>U11-2</v>
      </c>
      <c r="B1180" t="str">
        <f t="shared" si="98"/>
        <v>PG_GROUP2</v>
      </c>
      <c r="C1180" t="str">
        <f t="shared" si="99"/>
        <v>U11-PG_GROUP2</v>
      </c>
      <c r="D1180" t="str">
        <f t="shared" si="100"/>
        <v>U11-2</v>
      </c>
      <c r="E1180" t="s">
        <v>1368</v>
      </c>
      <c r="F1180">
        <v>2</v>
      </c>
      <c r="G1180" t="s">
        <v>565</v>
      </c>
    </row>
    <row r="1181" spans="1:7" x14ac:dyDescent="0.25">
      <c r="A1181" t="str">
        <f t="shared" si="97"/>
        <v>U11-3</v>
      </c>
      <c r="B1181" t="str">
        <f t="shared" si="98"/>
        <v>PG_GROUP1</v>
      </c>
      <c r="C1181" t="str">
        <f t="shared" si="99"/>
        <v>U11-PG_GROUP1</v>
      </c>
      <c r="D1181" t="str">
        <f t="shared" si="100"/>
        <v>U11-3</v>
      </c>
      <c r="E1181" t="s">
        <v>1368</v>
      </c>
      <c r="F1181">
        <v>3</v>
      </c>
      <c r="G1181" t="s">
        <v>563</v>
      </c>
    </row>
    <row r="1182" spans="1:7" x14ac:dyDescent="0.25">
      <c r="A1182" t="str">
        <f t="shared" si="97"/>
        <v>U11-4</v>
      </c>
      <c r="B1182" t="str">
        <f t="shared" si="98"/>
        <v>SCL</v>
      </c>
      <c r="C1182" t="str">
        <f t="shared" si="99"/>
        <v>U11-SCL</v>
      </c>
      <c r="D1182" t="str">
        <f t="shared" si="100"/>
        <v>U11-4</v>
      </c>
      <c r="E1182" t="s">
        <v>1368</v>
      </c>
      <c r="F1182">
        <v>4</v>
      </c>
      <c r="G1182" t="s">
        <v>578</v>
      </c>
    </row>
    <row r="1183" spans="1:7" x14ac:dyDescent="0.25">
      <c r="A1183" t="str">
        <f t="shared" si="97"/>
        <v>U11-5</v>
      </c>
      <c r="B1183" t="str">
        <f t="shared" si="98"/>
        <v>NetC97_2</v>
      </c>
      <c r="C1183" t="str">
        <f t="shared" si="99"/>
        <v>U11-NetC97_2</v>
      </c>
      <c r="D1183" t="str">
        <f t="shared" si="100"/>
        <v>U11-5</v>
      </c>
      <c r="E1183" t="s">
        <v>1368</v>
      </c>
      <c r="F1183">
        <v>5</v>
      </c>
      <c r="G1183" t="s">
        <v>474</v>
      </c>
    </row>
    <row r="1184" spans="1:7" x14ac:dyDescent="0.25">
      <c r="A1184" t="str">
        <f t="shared" si="97"/>
        <v>U11-6</v>
      </c>
      <c r="B1184" t="str">
        <f t="shared" si="98"/>
        <v>NetR54_2</v>
      </c>
      <c r="C1184" t="str">
        <f t="shared" si="99"/>
        <v>U11-NetR54_2</v>
      </c>
      <c r="D1184" t="str">
        <f t="shared" si="100"/>
        <v>U11-6</v>
      </c>
      <c r="E1184" t="s">
        <v>1368</v>
      </c>
      <c r="F1184">
        <v>6</v>
      </c>
      <c r="G1184" t="s">
        <v>554</v>
      </c>
    </row>
    <row r="1185" spans="1:7" x14ac:dyDescent="0.25">
      <c r="A1185" t="str">
        <f t="shared" si="97"/>
        <v>U11-7</v>
      </c>
      <c r="B1185" t="str">
        <f t="shared" si="98"/>
        <v>1.2V</v>
      </c>
      <c r="C1185" t="str">
        <f t="shared" si="99"/>
        <v>U11-1.2V</v>
      </c>
      <c r="D1185" t="str">
        <f t="shared" si="100"/>
        <v>U11-7</v>
      </c>
      <c r="E1185" t="s">
        <v>1368</v>
      </c>
      <c r="F1185">
        <v>7</v>
      </c>
      <c r="G1185" t="s">
        <v>285</v>
      </c>
    </row>
    <row r="1186" spans="1:7" x14ac:dyDescent="0.25">
      <c r="A1186" t="str">
        <f t="shared" si="97"/>
        <v>U11-8</v>
      </c>
      <c r="B1186" t="str">
        <f t="shared" si="98"/>
        <v>GND</v>
      </c>
      <c r="C1186" t="str">
        <f t="shared" si="99"/>
        <v>U11-GND</v>
      </c>
      <c r="D1186" t="str">
        <f t="shared" si="100"/>
        <v>U11-8</v>
      </c>
      <c r="E1186" t="s">
        <v>1368</v>
      </c>
      <c r="F1186">
        <v>8</v>
      </c>
      <c r="G1186" t="s">
        <v>325</v>
      </c>
    </row>
    <row r="1187" spans="1:7" x14ac:dyDescent="0.25">
      <c r="A1187" t="str">
        <f t="shared" si="97"/>
        <v>U11-9</v>
      </c>
      <c r="B1187" t="str">
        <f t="shared" si="98"/>
        <v>GND</v>
      </c>
      <c r="C1187" t="str">
        <f t="shared" si="99"/>
        <v>U11-GND</v>
      </c>
      <c r="D1187" t="str">
        <f t="shared" si="100"/>
        <v>U11-9</v>
      </c>
      <c r="E1187" t="s">
        <v>1368</v>
      </c>
      <c r="F1187">
        <v>9</v>
      </c>
      <c r="G1187" t="s">
        <v>325</v>
      </c>
    </row>
    <row r="1188" spans="1:7" x14ac:dyDescent="0.25">
      <c r="A1188" t="str">
        <f t="shared" si="97"/>
        <v>U11-10</v>
      </c>
      <c r="B1188" t="str">
        <f t="shared" si="98"/>
        <v>NetC93_2</v>
      </c>
      <c r="C1188" t="str">
        <f t="shared" si="99"/>
        <v>U11-NetC93_2</v>
      </c>
      <c r="D1188" t="str">
        <f t="shared" si="100"/>
        <v>U11-10</v>
      </c>
      <c r="E1188" t="s">
        <v>1368</v>
      </c>
      <c r="F1188">
        <v>10</v>
      </c>
      <c r="G1188" t="s">
        <v>471</v>
      </c>
    </row>
    <row r="1189" spans="1:7" x14ac:dyDescent="0.25">
      <c r="A1189" t="str">
        <f t="shared" si="97"/>
        <v>U11-11</v>
      </c>
      <c r="B1189" t="str">
        <f t="shared" si="98"/>
        <v>NetC98_2</v>
      </c>
      <c r="C1189" t="str">
        <f t="shared" si="99"/>
        <v>U11-NetC98_2</v>
      </c>
      <c r="D1189" t="str">
        <f t="shared" si="100"/>
        <v>U11-11</v>
      </c>
      <c r="E1189" t="s">
        <v>1368</v>
      </c>
      <c r="F1189">
        <v>11</v>
      </c>
      <c r="G1189" t="s">
        <v>477</v>
      </c>
    </row>
    <row r="1190" spans="1:7" x14ac:dyDescent="0.25">
      <c r="A1190" t="str">
        <f t="shared" si="97"/>
        <v>U11-12</v>
      </c>
      <c r="B1190" t="str">
        <f t="shared" si="98"/>
        <v>5V</v>
      </c>
      <c r="C1190" t="str">
        <f t="shared" si="99"/>
        <v>U11-5V</v>
      </c>
      <c r="D1190" t="str">
        <f t="shared" si="100"/>
        <v>U11-12</v>
      </c>
      <c r="E1190" t="s">
        <v>1368</v>
      </c>
      <c r="F1190">
        <v>12</v>
      </c>
      <c r="G1190" t="s">
        <v>292</v>
      </c>
    </row>
    <row r="1191" spans="1:7" x14ac:dyDescent="0.25">
      <c r="A1191" t="str">
        <f t="shared" si="97"/>
        <v>U11-15</v>
      </c>
      <c r="B1191" t="str">
        <f t="shared" si="98"/>
        <v>NetU11_15</v>
      </c>
      <c r="C1191" t="str">
        <f t="shared" si="99"/>
        <v>U11-NetU11_15</v>
      </c>
      <c r="D1191" t="str">
        <f t="shared" si="100"/>
        <v>U11-15</v>
      </c>
      <c r="E1191" t="s">
        <v>1368</v>
      </c>
      <c r="F1191">
        <v>15</v>
      </c>
      <c r="G1191" t="s">
        <v>1673</v>
      </c>
    </row>
    <row r="1192" spans="1:7" x14ac:dyDescent="0.25">
      <c r="A1192" t="str">
        <f t="shared" si="97"/>
        <v>U11-16</v>
      </c>
      <c r="B1192" t="str">
        <f t="shared" si="98"/>
        <v>GND</v>
      </c>
      <c r="C1192" t="str">
        <f t="shared" si="99"/>
        <v>U11-GND</v>
      </c>
      <c r="D1192" t="str">
        <f t="shared" si="100"/>
        <v>U11-16</v>
      </c>
      <c r="E1192" t="s">
        <v>1368</v>
      </c>
      <c r="F1192">
        <v>16</v>
      </c>
      <c r="G1192" t="s">
        <v>325</v>
      </c>
    </row>
    <row r="1193" spans="1:7" x14ac:dyDescent="0.25">
      <c r="A1193" t="str">
        <f t="shared" si="97"/>
        <v>U12-1</v>
      </c>
      <c r="B1193" t="str">
        <f t="shared" si="98"/>
        <v>NetC73_2</v>
      </c>
      <c r="C1193" t="str">
        <f t="shared" si="99"/>
        <v>U12-NetC73_2</v>
      </c>
      <c r="D1193" t="str">
        <f t="shared" si="100"/>
        <v>U12-1</v>
      </c>
      <c r="E1193" t="s">
        <v>743</v>
      </c>
      <c r="F1193">
        <v>1</v>
      </c>
      <c r="G1193" t="s">
        <v>441</v>
      </c>
    </row>
    <row r="1194" spans="1:7" x14ac:dyDescent="0.25">
      <c r="A1194" t="str">
        <f t="shared" si="97"/>
        <v>U12-2</v>
      </c>
      <c r="B1194" t="str">
        <f t="shared" si="98"/>
        <v>GND</v>
      </c>
      <c r="C1194" t="str">
        <f t="shared" si="99"/>
        <v>U12-GND</v>
      </c>
      <c r="D1194" t="str">
        <f t="shared" si="100"/>
        <v>U12-2</v>
      </c>
      <c r="E1194" t="s">
        <v>743</v>
      </c>
      <c r="F1194">
        <v>2</v>
      </c>
      <c r="G1194" t="s">
        <v>325</v>
      </c>
    </row>
    <row r="1195" spans="1:7" x14ac:dyDescent="0.25">
      <c r="A1195" t="str">
        <f t="shared" si="97"/>
        <v>U12-3</v>
      </c>
      <c r="B1195" t="str">
        <f t="shared" si="98"/>
        <v>CLK_25M</v>
      </c>
      <c r="C1195" t="str">
        <f t="shared" si="99"/>
        <v>U12-CLK_25M</v>
      </c>
      <c r="D1195" t="str">
        <f t="shared" si="100"/>
        <v>U12-3</v>
      </c>
      <c r="E1195" t="s">
        <v>743</v>
      </c>
      <c r="F1195">
        <v>3</v>
      </c>
      <c r="G1195" t="s">
        <v>360</v>
      </c>
    </row>
    <row r="1196" spans="1:7" x14ac:dyDescent="0.25">
      <c r="A1196" t="str">
        <f t="shared" si="97"/>
        <v>U12-4</v>
      </c>
      <c r="B1196" t="str">
        <f t="shared" si="98"/>
        <v>NetC73_2</v>
      </c>
      <c r="C1196" t="str">
        <f t="shared" si="99"/>
        <v>U12-NetC73_2</v>
      </c>
      <c r="D1196" t="str">
        <f t="shared" si="100"/>
        <v>U12-4</v>
      </c>
      <c r="E1196" t="s">
        <v>743</v>
      </c>
      <c r="F1196">
        <v>4</v>
      </c>
      <c r="G1196" t="s">
        <v>441</v>
      </c>
    </row>
    <row r="1197" spans="1:7" x14ac:dyDescent="0.25">
      <c r="A1197" t="str">
        <f t="shared" si="97"/>
        <v>U13-A2</v>
      </c>
      <c r="B1197" t="str">
        <f t="shared" si="98"/>
        <v>NetU13_A2</v>
      </c>
      <c r="C1197" t="str">
        <f t="shared" si="99"/>
        <v>U13-NetU13_A2</v>
      </c>
      <c r="D1197" t="str">
        <f t="shared" si="100"/>
        <v>U13-A2</v>
      </c>
      <c r="E1197" t="s">
        <v>1369</v>
      </c>
      <c r="F1197" t="s">
        <v>1062</v>
      </c>
      <c r="G1197" t="s">
        <v>1674</v>
      </c>
    </row>
    <row r="1198" spans="1:7" x14ac:dyDescent="0.25">
      <c r="A1198" t="str">
        <f t="shared" si="97"/>
        <v>U13-A3</v>
      </c>
      <c r="B1198" t="str">
        <f t="shared" si="98"/>
        <v>NetU13_A3</v>
      </c>
      <c r="C1198" t="str">
        <f t="shared" si="99"/>
        <v>U13-NetU13_A3</v>
      </c>
      <c r="D1198" t="str">
        <f t="shared" si="100"/>
        <v>U13-A3</v>
      </c>
      <c r="E1198" t="s">
        <v>1369</v>
      </c>
      <c r="F1198" t="s">
        <v>1063</v>
      </c>
      <c r="G1198" t="s">
        <v>1675</v>
      </c>
    </row>
    <row r="1199" spans="1:7" x14ac:dyDescent="0.25">
      <c r="A1199" t="str">
        <f t="shared" si="97"/>
        <v>U13-A4</v>
      </c>
      <c r="B1199" t="str">
        <f t="shared" si="98"/>
        <v>AS_NRST</v>
      </c>
      <c r="C1199" t="str">
        <f t="shared" si="99"/>
        <v>U13-AS_NRST</v>
      </c>
      <c r="D1199" t="str">
        <f t="shared" si="100"/>
        <v>U13-A4</v>
      </c>
      <c r="E1199" t="s">
        <v>1369</v>
      </c>
      <c r="F1199" t="s">
        <v>394</v>
      </c>
      <c r="G1199" t="s">
        <v>336</v>
      </c>
    </row>
    <row r="1200" spans="1:7" x14ac:dyDescent="0.25">
      <c r="A1200" t="str">
        <f t="shared" si="97"/>
        <v>U13-A5</v>
      </c>
      <c r="B1200" t="str">
        <f t="shared" si="98"/>
        <v>NetU13_A5</v>
      </c>
      <c r="C1200" t="str">
        <f t="shared" si="99"/>
        <v>U13-NetU13_A5</v>
      </c>
      <c r="D1200" t="str">
        <f t="shared" si="100"/>
        <v>U13-A5</v>
      </c>
      <c r="E1200" t="s">
        <v>1369</v>
      </c>
      <c r="F1200" t="s">
        <v>396</v>
      </c>
      <c r="G1200" t="s">
        <v>1676</v>
      </c>
    </row>
    <row r="1201" spans="1:7" x14ac:dyDescent="0.25">
      <c r="A1201" t="str">
        <f t="shared" si="97"/>
        <v>U13-B1</v>
      </c>
      <c r="B1201" t="str">
        <f t="shared" si="98"/>
        <v>NetU13_B1</v>
      </c>
      <c r="C1201" t="str">
        <f t="shared" si="99"/>
        <v>U13-NetU13_B1</v>
      </c>
      <c r="D1201" t="str">
        <f t="shared" si="100"/>
        <v>U13-B1</v>
      </c>
      <c r="E1201" t="s">
        <v>1369</v>
      </c>
      <c r="F1201" t="s">
        <v>410</v>
      </c>
      <c r="G1201" t="s">
        <v>1677</v>
      </c>
    </row>
    <row r="1202" spans="1:7" x14ac:dyDescent="0.25">
      <c r="A1202" t="str">
        <f t="shared" si="97"/>
        <v>U13-B2</v>
      </c>
      <c r="B1202" t="str">
        <f t="shared" si="98"/>
        <v>AS_CLK</v>
      </c>
      <c r="C1202" t="str">
        <f t="shared" si="99"/>
        <v>U13-AS_CLK</v>
      </c>
      <c r="D1202" t="str">
        <f t="shared" si="100"/>
        <v>U13-B2</v>
      </c>
      <c r="E1202" t="s">
        <v>1369</v>
      </c>
      <c r="F1202" t="s">
        <v>1184</v>
      </c>
      <c r="G1202" t="s">
        <v>326</v>
      </c>
    </row>
    <row r="1203" spans="1:7" x14ac:dyDescent="0.25">
      <c r="A1203" t="str">
        <f t="shared" si="97"/>
        <v>U13-B3</v>
      </c>
      <c r="B1203" t="str">
        <f t="shared" si="98"/>
        <v>GND</v>
      </c>
      <c r="C1203" t="str">
        <f t="shared" si="99"/>
        <v>U13-GND</v>
      </c>
      <c r="D1203" t="str">
        <f t="shared" si="100"/>
        <v>U13-B3</v>
      </c>
      <c r="E1203" t="s">
        <v>1369</v>
      </c>
      <c r="F1203" t="s">
        <v>764</v>
      </c>
      <c r="G1203" t="s">
        <v>325</v>
      </c>
    </row>
    <row r="1204" spans="1:7" x14ac:dyDescent="0.25">
      <c r="A1204" t="str">
        <f t="shared" si="97"/>
        <v>U13-B4</v>
      </c>
      <c r="B1204" t="str">
        <f t="shared" si="98"/>
        <v>1.8V</v>
      </c>
      <c r="C1204" t="str">
        <f t="shared" si="99"/>
        <v>U13-1.8V</v>
      </c>
      <c r="D1204" t="str">
        <f t="shared" si="100"/>
        <v>U13-B4</v>
      </c>
      <c r="E1204" t="s">
        <v>1369</v>
      </c>
      <c r="F1204" t="s">
        <v>412</v>
      </c>
      <c r="G1204" t="s">
        <v>288</v>
      </c>
    </row>
    <row r="1205" spans="1:7" x14ac:dyDescent="0.25">
      <c r="A1205" t="str">
        <f t="shared" si="97"/>
        <v>U13-B5</v>
      </c>
      <c r="B1205" t="str">
        <f t="shared" si="98"/>
        <v>NetU13_B5</v>
      </c>
      <c r="C1205" t="str">
        <f t="shared" si="99"/>
        <v>U13-NetU13_B5</v>
      </c>
      <c r="D1205" t="str">
        <f t="shared" si="100"/>
        <v>U13-B5</v>
      </c>
      <c r="E1205" t="s">
        <v>1369</v>
      </c>
      <c r="F1205" t="s">
        <v>413</v>
      </c>
      <c r="G1205" t="s">
        <v>1678</v>
      </c>
    </row>
    <row r="1206" spans="1:7" x14ac:dyDescent="0.25">
      <c r="A1206" t="str">
        <f t="shared" si="97"/>
        <v>U13-C1</v>
      </c>
      <c r="B1206" t="str">
        <f t="shared" si="98"/>
        <v>NetU13_C1</v>
      </c>
      <c r="C1206" t="str">
        <f t="shared" si="99"/>
        <v>U13-NetU13_C1</v>
      </c>
      <c r="D1206" t="str">
        <f t="shared" si="100"/>
        <v>U13-C1</v>
      </c>
      <c r="E1206" t="s">
        <v>1369</v>
      </c>
      <c r="F1206" t="s">
        <v>1189</v>
      </c>
      <c r="G1206" t="s">
        <v>1679</v>
      </c>
    </row>
    <row r="1207" spans="1:7" x14ac:dyDescent="0.25">
      <c r="A1207" t="str">
        <f t="shared" si="97"/>
        <v>U13-C2</v>
      </c>
      <c r="B1207" t="str">
        <f t="shared" si="98"/>
        <v>AS_NCS_MSEL0</v>
      </c>
      <c r="C1207" t="str">
        <f t="shared" si="99"/>
        <v>U13-AS_NCS_MSEL0</v>
      </c>
      <c r="D1207" t="str">
        <f t="shared" si="100"/>
        <v>U13-C2</v>
      </c>
      <c r="E1207" t="s">
        <v>1369</v>
      </c>
      <c r="F1207" t="s">
        <v>776</v>
      </c>
      <c r="G1207" t="s">
        <v>334</v>
      </c>
    </row>
    <row r="1208" spans="1:7" x14ac:dyDescent="0.25">
      <c r="A1208" t="str">
        <f t="shared" si="97"/>
        <v>U13-C3</v>
      </c>
      <c r="B1208" t="str">
        <f t="shared" si="98"/>
        <v>NetU13_C3</v>
      </c>
      <c r="C1208" t="str">
        <f t="shared" si="99"/>
        <v>U13-NetU13_C3</v>
      </c>
      <c r="D1208" t="str">
        <f t="shared" si="100"/>
        <v>U13-C3</v>
      </c>
      <c r="E1208" t="s">
        <v>1369</v>
      </c>
      <c r="F1208" t="s">
        <v>777</v>
      </c>
      <c r="G1208" t="s">
        <v>1680</v>
      </c>
    </row>
    <row r="1209" spans="1:7" x14ac:dyDescent="0.25">
      <c r="A1209" t="str">
        <f t="shared" si="97"/>
        <v>U13-C4</v>
      </c>
      <c r="B1209" t="str">
        <f t="shared" si="98"/>
        <v>AS_DATA2</v>
      </c>
      <c r="C1209" t="str">
        <f t="shared" si="99"/>
        <v>U13-AS_DATA2</v>
      </c>
      <c r="D1209" t="str">
        <f t="shared" si="100"/>
        <v>U13-C4</v>
      </c>
      <c r="E1209" t="s">
        <v>1369</v>
      </c>
      <c r="F1209" t="s">
        <v>1190</v>
      </c>
      <c r="G1209" t="s">
        <v>330</v>
      </c>
    </row>
    <row r="1210" spans="1:7" x14ac:dyDescent="0.25">
      <c r="A1210" t="str">
        <f t="shared" si="97"/>
        <v>U13-C5</v>
      </c>
      <c r="B1210" t="str">
        <f t="shared" si="98"/>
        <v>NetU13_C5</v>
      </c>
      <c r="C1210" t="str">
        <f t="shared" si="99"/>
        <v>U13-NetU13_C5</v>
      </c>
      <c r="D1210" t="str">
        <f t="shared" si="100"/>
        <v>U13-C5</v>
      </c>
      <c r="E1210" t="s">
        <v>1369</v>
      </c>
      <c r="F1210" t="s">
        <v>778</v>
      </c>
      <c r="G1210" t="s">
        <v>1681</v>
      </c>
    </row>
    <row r="1211" spans="1:7" x14ac:dyDescent="0.25">
      <c r="A1211" t="str">
        <f t="shared" si="97"/>
        <v>U13-D1</v>
      </c>
      <c r="B1211" t="str">
        <f t="shared" si="98"/>
        <v>NetU13_D1</v>
      </c>
      <c r="C1211" t="str">
        <f t="shared" si="99"/>
        <v>U13-NetU13_D1</v>
      </c>
      <c r="D1211" t="str">
        <f t="shared" si="100"/>
        <v>U13-D1</v>
      </c>
      <c r="E1211" t="s">
        <v>1369</v>
      </c>
      <c r="F1211" t="s">
        <v>303</v>
      </c>
      <c r="G1211" t="s">
        <v>1682</v>
      </c>
    </row>
    <row r="1212" spans="1:7" x14ac:dyDescent="0.25">
      <c r="A1212" t="str">
        <f t="shared" si="97"/>
        <v>U13-D2</v>
      </c>
      <c r="B1212" t="str">
        <f t="shared" si="98"/>
        <v>AS_DATA1</v>
      </c>
      <c r="C1212" t="str">
        <f t="shared" si="99"/>
        <v>U13-AS_DATA1</v>
      </c>
      <c r="D1212" t="str">
        <f t="shared" si="100"/>
        <v>U13-D2</v>
      </c>
      <c r="E1212" t="s">
        <v>1369</v>
      </c>
      <c r="F1212" t="s">
        <v>305</v>
      </c>
      <c r="G1212" t="s">
        <v>329</v>
      </c>
    </row>
    <row r="1213" spans="1:7" x14ac:dyDescent="0.25">
      <c r="A1213" t="str">
        <f t="shared" si="97"/>
        <v>U13-D3</v>
      </c>
      <c r="B1213" t="str">
        <f t="shared" si="98"/>
        <v>AS_DATA0</v>
      </c>
      <c r="C1213" t="str">
        <f t="shared" si="99"/>
        <v>U13-AS_DATA0</v>
      </c>
      <c r="D1213" t="str">
        <f t="shared" si="100"/>
        <v>U13-D3</v>
      </c>
      <c r="E1213" t="s">
        <v>1369</v>
      </c>
      <c r="F1213" t="s">
        <v>307</v>
      </c>
      <c r="G1213" t="s">
        <v>327</v>
      </c>
    </row>
    <row r="1214" spans="1:7" x14ac:dyDescent="0.25">
      <c r="A1214" t="str">
        <f t="shared" si="97"/>
        <v>U13-D4</v>
      </c>
      <c r="B1214" t="str">
        <f t="shared" si="98"/>
        <v>AS_DATA3</v>
      </c>
      <c r="C1214" t="str">
        <f t="shared" si="99"/>
        <v>U13-AS_DATA3</v>
      </c>
      <c r="D1214" t="str">
        <f t="shared" si="100"/>
        <v>U13-D4</v>
      </c>
      <c r="E1214" t="s">
        <v>1369</v>
      </c>
      <c r="F1214" t="s">
        <v>309</v>
      </c>
      <c r="G1214" t="s">
        <v>332</v>
      </c>
    </row>
    <row r="1215" spans="1:7" x14ac:dyDescent="0.25">
      <c r="A1215" t="str">
        <f t="shared" si="97"/>
        <v>U13-D5</v>
      </c>
      <c r="B1215" t="str">
        <f t="shared" si="98"/>
        <v>NetU13_D5</v>
      </c>
      <c r="C1215" t="str">
        <f t="shared" si="99"/>
        <v>U13-NetU13_D5</v>
      </c>
      <c r="D1215" t="str">
        <f t="shared" si="100"/>
        <v>U13-D5</v>
      </c>
      <c r="E1215" t="s">
        <v>1369</v>
      </c>
      <c r="F1215" t="s">
        <v>311</v>
      </c>
      <c r="G1215" t="s">
        <v>1683</v>
      </c>
    </row>
    <row r="1216" spans="1:7" x14ac:dyDescent="0.25">
      <c r="A1216" t="str">
        <f t="shared" si="97"/>
        <v>U13-E1</v>
      </c>
      <c r="B1216" t="str">
        <f t="shared" si="98"/>
        <v>NetU13_E1</v>
      </c>
      <c r="C1216" t="str">
        <f t="shared" si="99"/>
        <v>U13-NetU13_E1</v>
      </c>
      <c r="D1216" t="str">
        <f t="shared" si="100"/>
        <v>U13-E1</v>
      </c>
      <c r="E1216" t="s">
        <v>1369</v>
      </c>
      <c r="F1216" t="s">
        <v>805</v>
      </c>
      <c r="G1216" t="s">
        <v>1684</v>
      </c>
    </row>
    <row r="1217" spans="1:7" x14ac:dyDescent="0.25">
      <c r="A1217" t="str">
        <f t="shared" si="97"/>
        <v>U13-E2</v>
      </c>
      <c r="B1217" t="str">
        <f t="shared" si="98"/>
        <v>NetU13_E2</v>
      </c>
      <c r="C1217" t="str">
        <f t="shared" si="99"/>
        <v>U13-NetU13_E2</v>
      </c>
      <c r="D1217" t="str">
        <f t="shared" si="100"/>
        <v>U13-E2</v>
      </c>
      <c r="E1217" t="s">
        <v>1369</v>
      </c>
      <c r="F1217" t="s">
        <v>807</v>
      </c>
      <c r="G1217" t="s">
        <v>1685</v>
      </c>
    </row>
    <row r="1218" spans="1:7" x14ac:dyDescent="0.25">
      <c r="A1218" t="str">
        <f t="shared" si="97"/>
        <v>U13-E3</v>
      </c>
      <c r="B1218" t="str">
        <f t="shared" si="98"/>
        <v>NetU13_E3</v>
      </c>
      <c r="C1218" t="str">
        <f t="shared" si="99"/>
        <v>U13-NetU13_E3</v>
      </c>
      <c r="D1218" t="str">
        <f t="shared" si="100"/>
        <v>U13-E3</v>
      </c>
      <c r="E1218" t="s">
        <v>1369</v>
      </c>
      <c r="F1218" t="s">
        <v>1202</v>
      </c>
      <c r="G1218" t="s">
        <v>1686</v>
      </c>
    </row>
    <row r="1219" spans="1:7" x14ac:dyDescent="0.25">
      <c r="A1219" t="str">
        <f t="shared" si="97"/>
        <v>U13-E4</v>
      </c>
      <c r="B1219" t="str">
        <f t="shared" si="98"/>
        <v>NetU13_E4</v>
      </c>
      <c r="C1219" t="str">
        <f t="shared" si="99"/>
        <v>U13-NetU13_E4</v>
      </c>
      <c r="D1219" t="str">
        <f t="shared" si="100"/>
        <v>U13-E4</v>
      </c>
      <c r="E1219" t="s">
        <v>1369</v>
      </c>
      <c r="F1219" t="s">
        <v>809</v>
      </c>
      <c r="G1219" t="s">
        <v>1687</v>
      </c>
    </row>
    <row r="1220" spans="1:7" x14ac:dyDescent="0.25">
      <c r="A1220" t="str">
        <f t="shared" si="97"/>
        <v>U13-E5</v>
      </c>
      <c r="B1220" t="str">
        <f t="shared" si="98"/>
        <v>NetU13_E5</v>
      </c>
      <c r="C1220" t="str">
        <f t="shared" si="99"/>
        <v>U13-NetU13_E5</v>
      </c>
      <c r="D1220" t="str">
        <f t="shared" si="100"/>
        <v>U13-E5</v>
      </c>
      <c r="E1220" t="s">
        <v>1369</v>
      </c>
      <c r="F1220" t="s">
        <v>811</v>
      </c>
      <c r="G1220" t="s">
        <v>1688</v>
      </c>
    </row>
    <row r="1221" spans="1:7" x14ac:dyDescent="0.25">
      <c r="A1221" t="str">
        <f t="shared" si="97"/>
        <v>U14-1</v>
      </c>
      <c r="B1221" t="str">
        <f t="shared" si="98"/>
        <v>SDA</v>
      </c>
      <c r="C1221" t="str">
        <f t="shared" si="99"/>
        <v>U14-SDA</v>
      </c>
      <c r="D1221" t="str">
        <f t="shared" si="100"/>
        <v>U14-1</v>
      </c>
      <c r="E1221" t="s">
        <v>744</v>
      </c>
      <c r="F1221">
        <v>1</v>
      </c>
      <c r="G1221" t="s">
        <v>580</v>
      </c>
    </row>
    <row r="1222" spans="1:7" x14ac:dyDescent="0.25">
      <c r="A1222" t="str">
        <f t="shared" ref="A1222:A1285" si="101">$E1222&amp;"-"&amp;$F1222</f>
        <v>U14-2</v>
      </c>
      <c r="B1222" t="str">
        <f t="shared" ref="B1222:B1285" si="102">IF(OR(E1222=$A$2,E1222=$B$2,E1222=$C$2,E1222=$D$2),"--",G1222)</f>
        <v>PG_GROUP2</v>
      </c>
      <c r="C1222" t="str">
        <f t="shared" ref="C1222:C1285" si="103">$E1222&amp;"-"&amp;$G1222</f>
        <v>U14-PG_GROUP2</v>
      </c>
      <c r="D1222" t="str">
        <f t="shared" ref="D1222:D1285" si="104">A1222</f>
        <v>U14-2</v>
      </c>
      <c r="E1222" t="s">
        <v>744</v>
      </c>
      <c r="F1222">
        <v>2</v>
      </c>
      <c r="G1222" t="s">
        <v>565</v>
      </c>
    </row>
    <row r="1223" spans="1:7" x14ac:dyDescent="0.25">
      <c r="A1223" t="str">
        <f t="shared" si="101"/>
        <v>U14-3</v>
      </c>
      <c r="B1223" t="str">
        <f t="shared" si="102"/>
        <v>PG_GROUP1</v>
      </c>
      <c r="C1223" t="str">
        <f t="shared" si="103"/>
        <v>U14-PG_GROUP1</v>
      </c>
      <c r="D1223" t="str">
        <f t="shared" si="104"/>
        <v>U14-3</v>
      </c>
      <c r="E1223" t="s">
        <v>744</v>
      </c>
      <c r="F1223">
        <v>3</v>
      </c>
      <c r="G1223" t="s">
        <v>563</v>
      </c>
    </row>
    <row r="1224" spans="1:7" x14ac:dyDescent="0.25">
      <c r="A1224" t="str">
        <f t="shared" si="101"/>
        <v>U14-4</v>
      </c>
      <c r="B1224" t="str">
        <f t="shared" si="102"/>
        <v>SCL</v>
      </c>
      <c r="C1224" t="str">
        <f t="shared" si="103"/>
        <v>U14-SCL</v>
      </c>
      <c r="D1224" t="str">
        <f t="shared" si="104"/>
        <v>U14-4</v>
      </c>
      <c r="E1224" t="s">
        <v>744</v>
      </c>
      <c r="F1224">
        <v>4</v>
      </c>
      <c r="G1224" t="s">
        <v>578</v>
      </c>
    </row>
    <row r="1225" spans="1:7" x14ac:dyDescent="0.25">
      <c r="A1225" t="str">
        <f t="shared" si="101"/>
        <v>U14-5</v>
      </c>
      <c r="B1225" t="str">
        <f t="shared" si="102"/>
        <v>NetC104_2</v>
      </c>
      <c r="C1225" t="str">
        <f t="shared" si="103"/>
        <v>U14-NetC104_2</v>
      </c>
      <c r="D1225" t="str">
        <f t="shared" si="104"/>
        <v>U14-5</v>
      </c>
      <c r="E1225" t="s">
        <v>744</v>
      </c>
      <c r="F1225">
        <v>5</v>
      </c>
      <c r="G1225" t="s">
        <v>419</v>
      </c>
    </row>
    <row r="1226" spans="1:7" x14ac:dyDescent="0.25">
      <c r="A1226" t="str">
        <f t="shared" si="101"/>
        <v>U14-6</v>
      </c>
      <c r="B1226" t="str">
        <f t="shared" si="102"/>
        <v>NetR58_2</v>
      </c>
      <c r="C1226" t="str">
        <f t="shared" si="103"/>
        <v>U14-NetR58_2</v>
      </c>
      <c r="D1226" t="str">
        <f t="shared" si="104"/>
        <v>U14-6</v>
      </c>
      <c r="E1226" t="s">
        <v>744</v>
      </c>
      <c r="F1226">
        <v>6</v>
      </c>
      <c r="G1226" t="s">
        <v>557</v>
      </c>
    </row>
    <row r="1227" spans="1:7" x14ac:dyDescent="0.25">
      <c r="A1227" t="str">
        <f t="shared" si="101"/>
        <v>U14-7</v>
      </c>
      <c r="B1227" t="str">
        <f t="shared" si="102"/>
        <v>3.3V</v>
      </c>
      <c r="C1227" t="str">
        <f t="shared" si="103"/>
        <v>U14-3.3V</v>
      </c>
      <c r="D1227" t="str">
        <f t="shared" si="104"/>
        <v>U14-7</v>
      </c>
      <c r="E1227" t="s">
        <v>744</v>
      </c>
      <c r="F1227">
        <v>7</v>
      </c>
      <c r="G1227" t="s">
        <v>290</v>
      </c>
    </row>
    <row r="1228" spans="1:7" x14ac:dyDescent="0.25">
      <c r="A1228" t="str">
        <f t="shared" si="101"/>
        <v>U14-8</v>
      </c>
      <c r="B1228" t="str">
        <f t="shared" si="102"/>
        <v>GND</v>
      </c>
      <c r="C1228" t="str">
        <f t="shared" si="103"/>
        <v>U14-GND</v>
      </c>
      <c r="D1228" t="str">
        <f t="shared" si="104"/>
        <v>U14-8</v>
      </c>
      <c r="E1228" t="s">
        <v>744</v>
      </c>
      <c r="F1228">
        <v>8</v>
      </c>
      <c r="G1228" t="s">
        <v>325</v>
      </c>
    </row>
    <row r="1229" spans="1:7" x14ac:dyDescent="0.25">
      <c r="A1229" t="str">
        <f t="shared" si="101"/>
        <v>U14-9</v>
      </c>
      <c r="B1229" t="str">
        <f t="shared" si="102"/>
        <v>GND</v>
      </c>
      <c r="C1229" t="str">
        <f t="shared" si="103"/>
        <v>U14-GND</v>
      </c>
      <c r="D1229" t="str">
        <f t="shared" si="104"/>
        <v>U14-9</v>
      </c>
      <c r="E1229" t="s">
        <v>744</v>
      </c>
      <c r="F1229">
        <v>9</v>
      </c>
      <c r="G1229" t="s">
        <v>325</v>
      </c>
    </row>
    <row r="1230" spans="1:7" x14ac:dyDescent="0.25">
      <c r="A1230" t="str">
        <f t="shared" si="101"/>
        <v>U14-10</v>
      </c>
      <c r="B1230" t="str">
        <f t="shared" si="102"/>
        <v>NetC99_2</v>
      </c>
      <c r="C1230" t="str">
        <f t="shared" si="103"/>
        <v>U14-NetC99_2</v>
      </c>
      <c r="D1230" t="str">
        <f t="shared" si="104"/>
        <v>U14-10</v>
      </c>
      <c r="E1230" t="s">
        <v>744</v>
      </c>
      <c r="F1230">
        <v>10</v>
      </c>
      <c r="G1230" t="s">
        <v>480</v>
      </c>
    </row>
    <row r="1231" spans="1:7" x14ac:dyDescent="0.25">
      <c r="A1231" t="str">
        <f t="shared" si="101"/>
        <v>U14-11</v>
      </c>
      <c r="B1231" t="str">
        <f t="shared" si="102"/>
        <v>NetC105_2</v>
      </c>
      <c r="C1231" t="str">
        <f t="shared" si="103"/>
        <v>U14-NetC105_2</v>
      </c>
      <c r="D1231" t="str">
        <f t="shared" si="104"/>
        <v>U14-11</v>
      </c>
      <c r="E1231" t="s">
        <v>744</v>
      </c>
      <c r="F1231">
        <v>11</v>
      </c>
      <c r="G1231" t="s">
        <v>422</v>
      </c>
    </row>
    <row r="1232" spans="1:7" x14ac:dyDescent="0.25">
      <c r="A1232" t="str">
        <f t="shared" si="101"/>
        <v>U14-12</v>
      </c>
      <c r="B1232" t="str">
        <f t="shared" si="102"/>
        <v>5V</v>
      </c>
      <c r="C1232" t="str">
        <f t="shared" si="103"/>
        <v>U14-5V</v>
      </c>
      <c r="D1232" t="str">
        <f t="shared" si="104"/>
        <v>U14-12</v>
      </c>
      <c r="E1232" t="s">
        <v>744</v>
      </c>
      <c r="F1232">
        <v>12</v>
      </c>
      <c r="G1232" t="s">
        <v>292</v>
      </c>
    </row>
    <row r="1233" spans="1:7" x14ac:dyDescent="0.25">
      <c r="A1233" t="str">
        <f t="shared" si="101"/>
        <v>U14-15</v>
      </c>
      <c r="B1233" t="str">
        <f t="shared" si="102"/>
        <v>NetU14_15</v>
      </c>
      <c r="C1233" t="str">
        <f t="shared" si="103"/>
        <v>U14-NetU14_15</v>
      </c>
      <c r="D1233" t="str">
        <f t="shared" si="104"/>
        <v>U14-15</v>
      </c>
      <c r="E1233" t="s">
        <v>744</v>
      </c>
      <c r="F1233">
        <v>15</v>
      </c>
      <c r="G1233" t="s">
        <v>1689</v>
      </c>
    </row>
    <row r="1234" spans="1:7" x14ac:dyDescent="0.25">
      <c r="A1234" t="str">
        <f t="shared" si="101"/>
        <v>U14-16</v>
      </c>
      <c r="B1234" t="str">
        <f t="shared" si="102"/>
        <v>GND</v>
      </c>
      <c r="C1234" t="str">
        <f t="shared" si="103"/>
        <v>U14-GND</v>
      </c>
      <c r="D1234" t="str">
        <f t="shared" si="104"/>
        <v>U14-16</v>
      </c>
      <c r="E1234" t="s">
        <v>744</v>
      </c>
      <c r="F1234">
        <v>16</v>
      </c>
      <c r="G1234" t="s">
        <v>325</v>
      </c>
    </row>
    <row r="1235" spans="1:7" x14ac:dyDescent="0.25">
      <c r="A1235" t="str">
        <f t="shared" si="101"/>
        <v>C1-1</v>
      </c>
      <c r="B1235" t="str">
        <f t="shared" si="102"/>
        <v>NetC1_1</v>
      </c>
      <c r="C1235" t="str">
        <f t="shared" si="103"/>
        <v>C1-NetC1_1</v>
      </c>
      <c r="D1235" t="str">
        <f t="shared" si="104"/>
        <v>C1-1</v>
      </c>
      <c r="E1235" t="s">
        <v>1189</v>
      </c>
      <c r="F1235">
        <v>1</v>
      </c>
      <c r="G1235" t="s">
        <v>426</v>
      </c>
    </row>
    <row r="1236" spans="1:7" x14ac:dyDescent="0.25">
      <c r="A1236" t="str">
        <f t="shared" si="101"/>
        <v>C1-2</v>
      </c>
      <c r="B1236" t="str">
        <f t="shared" si="102"/>
        <v>GND</v>
      </c>
      <c r="C1236" t="str">
        <f t="shared" si="103"/>
        <v>C1-GND</v>
      </c>
      <c r="D1236" t="str">
        <f t="shared" si="104"/>
        <v>C1-2</v>
      </c>
      <c r="E1236" t="s">
        <v>1189</v>
      </c>
      <c r="F1236">
        <v>2</v>
      </c>
      <c r="G1236" t="s">
        <v>325</v>
      </c>
    </row>
    <row r="1237" spans="1:7" x14ac:dyDescent="0.25">
      <c r="A1237" t="str">
        <f t="shared" si="101"/>
        <v>C2-1</v>
      </c>
      <c r="B1237" t="str">
        <f t="shared" si="102"/>
        <v>GND</v>
      </c>
      <c r="C1237" t="str">
        <f t="shared" si="103"/>
        <v>C2-GND</v>
      </c>
      <c r="D1237" t="str">
        <f t="shared" si="104"/>
        <v>C2-1</v>
      </c>
      <c r="E1237" t="s">
        <v>776</v>
      </c>
      <c r="F1237">
        <v>1</v>
      </c>
      <c r="G1237" t="s">
        <v>325</v>
      </c>
    </row>
    <row r="1238" spans="1:7" x14ac:dyDescent="0.25">
      <c r="A1238" t="str">
        <f t="shared" si="101"/>
        <v>C2-2</v>
      </c>
      <c r="B1238" t="str">
        <f t="shared" si="102"/>
        <v>NCONFIG</v>
      </c>
      <c r="C1238" t="str">
        <f t="shared" si="103"/>
        <v>C2-NCONFIG</v>
      </c>
      <c r="D1238" t="str">
        <f t="shared" si="104"/>
        <v>C2-2</v>
      </c>
      <c r="E1238" t="s">
        <v>776</v>
      </c>
      <c r="F1238">
        <v>2</v>
      </c>
      <c r="G1238" t="s">
        <v>415</v>
      </c>
    </row>
    <row r="1239" spans="1:7" x14ac:dyDescent="0.25">
      <c r="A1239" t="str">
        <f t="shared" si="101"/>
        <v>C3-1</v>
      </c>
      <c r="B1239" t="str">
        <f t="shared" si="102"/>
        <v>GND</v>
      </c>
      <c r="C1239" t="str">
        <f t="shared" si="103"/>
        <v>C3-GND</v>
      </c>
      <c r="D1239" t="str">
        <f t="shared" si="104"/>
        <v>C3-1</v>
      </c>
      <c r="E1239" t="s">
        <v>777</v>
      </c>
      <c r="F1239">
        <v>1</v>
      </c>
      <c r="G1239" t="s">
        <v>325</v>
      </c>
    </row>
    <row r="1240" spans="1:7" x14ac:dyDescent="0.25">
      <c r="A1240" t="str">
        <f t="shared" si="101"/>
        <v>C3-2</v>
      </c>
      <c r="B1240" t="str">
        <f t="shared" si="102"/>
        <v>1.2V</v>
      </c>
      <c r="C1240" t="str">
        <f t="shared" si="103"/>
        <v>C3-1.2V</v>
      </c>
      <c r="D1240" t="str">
        <f t="shared" si="104"/>
        <v>C3-2</v>
      </c>
      <c r="E1240" t="s">
        <v>777</v>
      </c>
      <c r="F1240">
        <v>2</v>
      </c>
      <c r="G1240" t="s">
        <v>285</v>
      </c>
    </row>
    <row r="1241" spans="1:7" x14ac:dyDescent="0.25">
      <c r="A1241" t="str">
        <f t="shared" si="101"/>
        <v>C4-1</v>
      </c>
      <c r="B1241" t="str">
        <f t="shared" si="102"/>
        <v>GND</v>
      </c>
      <c r="C1241" t="str">
        <f t="shared" si="103"/>
        <v>C4-GND</v>
      </c>
      <c r="D1241" t="str">
        <f t="shared" si="104"/>
        <v>C4-1</v>
      </c>
      <c r="E1241" t="s">
        <v>1190</v>
      </c>
      <c r="F1241">
        <v>1</v>
      </c>
      <c r="G1241" t="s">
        <v>325</v>
      </c>
    </row>
    <row r="1242" spans="1:7" x14ac:dyDescent="0.25">
      <c r="A1242" t="str">
        <f t="shared" si="101"/>
        <v>C4-2</v>
      </c>
      <c r="B1242" t="str">
        <f t="shared" si="102"/>
        <v>NetC4_2</v>
      </c>
      <c r="C1242" t="str">
        <f t="shared" si="103"/>
        <v>C4-NetC4_2</v>
      </c>
      <c r="D1242" t="str">
        <f t="shared" si="104"/>
        <v>C4-2</v>
      </c>
      <c r="E1242" t="s">
        <v>1190</v>
      </c>
      <c r="F1242">
        <v>2</v>
      </c>
      <c r="G1242" t="s">
        <v>438</v>
      </c>
    </row>
    <row r="1243" spans="1:7" x14ac:dyDescent="0.25">
      <c r="A1243" t="str">
        <f t="shared" si="101"/>
        <v>C5-1</v>
      </c>
      <c r="B1243" t="str">
        <f t="shared" si="102"/>
        <v>VCORE</v>
      </c>
      <c r="C1243" t="str">
        <f t="shared" si="103"/>
        <v>C5-VCORE</v>
      </c>
      <c r="D1243" t="str">
        <f t="shared" si="104"/>
        <v>C5-1</v>
      </c>
      <c r="E1243" t="s">
        <v>778</v>
      </c>
      <c r="F1243">
        <v>1</v>
      </c>
      <c r="G1243" t="s">
        <v>618</v>
      </c>
    </row>
    <row r="1244" spans="1:7" x14ac:dyDescent="0.25">
      <c r="A1244" t="str">
        <f t="shared" si="101"/>
        <v>C5-2</v>
      </c>
      <c r="B1244" t="str">
        <f t="shared" si="102"/>
        <v>GND</v>
      </c>
      <c r="C1244" t="str">
        <f t="shared" si="103"/>
        <v>C5-GND</v>
      </c>
      <c r="D1244" t="str">
        <f t="shared" si="104"/>
        <v>C5-2</v>
      </c>
      <c r="E1244" t="s">
        <v>778</v>
      </c>
      <c r="F1244">
        <v>2</v>
      </c>
      <c r="G1244" t="s">
        <v>325</v>
      </c>
    </row>
    <row r="1245" spans="1:7" x14ac:dyDescent="0.25">
      <c r="A1245" t="str">
        <f t="shared" si="101"/>
        <v>C6-1</v>
      </c>
      <c r="B1245" t="str">
        <f t="shared" si="102"/>
        <v>VCORE</v>
      </c>
      <c r="C1245" t="str">
        <f t="shared" si="103"/>
        <v>C6-VCORE</v>
      </c>
      <c r="D1245" t="str">
        <f t="shared" si="104"/>
        <v>C6-1</v>
      </c>
      <c r="E1245" t="s">
        <v>780</v>
      </c>
      <c r="F1245">
        <v>1</v>
      </c>
      <c r="G1245" t="s">
        <v>618</v>
      </c>
    </row>
    <row r="1246" spans="1:7" x14ac:dyDescent="0.25">
      <c r="A1246" t="str">
        <f t="shared" si="101"/>
        <v>C6-2</v>
      </c>
      <c r="B1246" t="str">
        <f t="shared" si="102"/>
        <v>GND</v>
      </c>
      <c r="C1246" t="str">
        <f t="shared" si="103"/>
        <v>C6-GND</v>
      </c>
      <c r="D1246" t="str">
        <f t="shared" si="104"/>
        <v>C6-2</v>
      </c>
      <c r="E1246" t="s">
        <v>780</v>
      </c>
      <c r="F1246">
        <v>2</v>
      </c>
      <c r="G1246" t="s">
        <v>325</v>
      </c>
    </row>
    <row r="1247" spans="1:7" x14ac:dyDescent="0.25">
      <c r="A1247" t="str">
        <f t="shared" si="101"/>
        <v>C7-1</v>
      </c>
      <c r="B1247" t="str">
        <f t="shared" si="102"/>
        <v>CLK_25M</v>
      </c>
      <c r="C1247" t="str">
        <f t="shared" si="103"/>
        <v>C7-CLK_25M</v>
      </c>
      <c r="D1247" t="str">
        <f t="shared" si="104"/>
        <v>C7-1</v>
      </c>
      <c r="E1247" t="s">
        <v>781</v>
      </c>
      <c r="F1247">
        <v>1</v>
      </c>
      <c r="G1247" t="s">
        <v>360</v>
      </c>
    </row>
    <row r="1248" spans="1:7" x14ac:dyDescent="0.25">
      <c r="A1248" t="str">
        <f t="shared" si="101"/>
        <v>C7-2</v>
      </c>
      <c r="B1248" t="str">
        <f t="shared" si="102"/>
        <v>CLK_25M_C</v>
      </c>
      <c r="C1248" t="str">
        <f t="shared" si="103"/>
        <v>C7-CLK_25M_C</v>
      </c>
      <c r="D1248" t="str">
        <f t="shared" si="104"/>
        <v>C7-2</v>
      </c>
      <c r="E1248" t="s">
        <v>781</v>
      </c>
      <c r="F1248">
        <v>2</v>
      </c>
      <c r="G1248" t="s">
        <v>361</v>
      </c>
    </row>
    <row r="1249" spans="1:7" x14ac:dyDescent="0.25">
      <c r="A1249" t="str">
        <f t="shared" si="101"/>
        <v>C8-1</v>
      </c>
      <c r="B1249" t="str">
        <f t="shared" si="102"/>
        <v>3.3V</v>
      </c>
      <c r="C1249" t="str">
        <f t="shared" si="103"/>
        <v>C8-3.3V</v>
      </c>
      <c r="D1249" t="str">
        <f t="shared" si="104"/>
        <v>C8-1</v>
      </c>
      <c r="E1249" t="s">
        <v>783</v>
      </c>
      <c r="F1249">
        <v>1</v>
      </c>
      <c r="G1249" t="s">
        <v>290</v>
      </c>
    </row>
    <row r="1250" spans="1:7" x14ac:dyDescent="0.25">
      <c r="A1250" t="str">
        <f t="shared" si="101"/>
        <v>C8-2</v>
      </c>
      <c r="B1250" t="str">
        <f t="shared" si="102"/>
        <v>GND</v>
      </c>
      <c r="C1250" t="str">
        <f t="shared" si="103"/>
        <v>C8-GND</v>
      </c>
      <c r="D1250" t="str">
        <f t="shared" si="104"/>
        <v>C8-2</v>
      </c>
      <c r="E1250" t="s">
        <v>783</v>
      </c>
      <c r="F1250">
        <v>2</v>
      </c>
      <c r="G1250" t="s">
        <v>325</v>
      </c>
    </row>
    <row r="1251" spans="1:7" x14ac:dyDescent="0.25">
      <c r="A1251" t="str">
        <f t="shared" si="101"/>
        <v>C9-1</v>
      </c>
      <c r="B1251" t="str">
        <f t="shared" si="102"/>
        <v>3.3V</v>
      </c>
      <c r="C1251" t="str">
        <f t="shared" si="103"/>
        <v>C9-3.3V</v>
      </c>
      <c r="D1251" t="str">
        <f t="shared" si="104"/>
        <v>C9-1</v>
      </c>
      <c r="E1251" t="s">
        <v>1191</v>
      </c>
      <c r="F1251">
        <v>1</v>
      </c>
      <c r="G1251" t="s">
        <v>290</v>
      </c>
    </row>
    <row r="1252" spans="1:7" x14ac:dyDescent="0.25">
      <c r="A1252" t="str">
        <f t="shared" si="101"/>
        <v>C9-2</v>
      </c>
      <c r="B1252" t="str">
        <f t="shared" si="102"/>
        <v>GND</v>
      </c>
      <c r="C1252" t="str">
        <f t="shared" si="103"/>
        <v>C9-GND</v>
      </c>
      <c r="D1252" t="str">
        <f t="shared" si="104"/>
        <v>C9-2</v>
      </c>
      <c r="E1252" t="s">
        <v>1191</v>
      </c>
      <c r="F1252">
        <v>2</v>
      </c>
      <c r="G1252" t="s">
        <v>325</v>
      </c>
    </row>
    <row r="1253" spans="1:7" x14ac:dyDescent="0.25">
      <c r="A1253" t="str">
        <f t="shared" si="101"/>
        <v>C10-1</v>
      </c>
      <c r="B1253" t="str">
        <f t="shared" si="102"/>
        <v>CLK_25M_C</v>
      </c>
      <c r="C1253" t="str">
        <f t="shared" si="103"/>
        <v>C10-CLK_25M_C</v>
      </c>
      <c r="D1253" t="str">
        <f t="shared" si="104"/>
        <v>C10-1</v>
      </c>
      <c r="E1253" t="s">
        <v>785</v>
      </c>
      <c r="F1253">
        <v>1</v>
      </c>
      <c r="G1253" t="s">
        <v>361</v>
      </c>
    </row>
    <row r="1254" spans="1:7" x14ac:dyDescent="0.25">
      <c r="A1254" t="str">
        <f t="shared" si="101"/>
        <v>C10-2</v>
      </c>
      <c r="B1254" t="str">
        <f t="shared" si="102"/>
        <v>GND</v>
      </c>
      <c r="C1254" t="str">
        <f t="shared" si="103"/>
        <v>C10-GND</v>
      </c>
      <c r="D1254" t="str">
        <f t="shared" si="104"/>
        <v>C10-2</v>
      </c>
      <c r="E1254" t="s">
        <v>785</v>
      </c>
      <c r="F1254">
        <v>2</v>
      </c>
      <c r="G1254" t="s">
        <v>325</v>
      </c>
    </row>
    <row r="1255" spans="1:7" x14ac:dyDescent="0.25">
      <c r="A1255" t="str">
        <f t="shared" si="101"/>
        <v>C11-1</v>
      </c>
      <c r="B1255" t="str">
        <f t="shared" si="102"/>
        <v>GND</v>
      </c>
      <c r="C1255" t="str">
        <f t="shared" si="103"/>
        <v>C11-GND</v>
      </c>
      <c r="D1255" t="str">
        <f t="shared" si="104"/>
        <v>C11-1</v>
      </c>
      <c r="E1255" t="s">
        <v>787</v>
      </c>
      <c r="F1255">
        <v>1</v>
      </c>
      <c r="G1255" t="s">
        <v>325</v>
      </c>
    </row>
    <row r="1256" spans="1:7" x14ac:dyDescent="0.25">
      <c r="A1256" t="str">
        <f t="shared" si="101"/>
        <v>C11-2</v>
      </c>
      <c r="B1256" t="str">
        <f t="shared" si="102"/>
        <v>3.3V</v>
      </c>
      <c r="C1256" t="str">
        <f t="shared" si="103"/>
        <v>C11-3.3V</v>
      </c>
      <c r="D1256" t="str">
        <f t="shared" si="104"/>
        <v>C11-2</v>
      </c>
      <c r="E1256" t="s">
        <v>787</v>
      </c>
      <c r="F1256">
        <v>2</v>
      </c>
      <c r="G1256" t="s">
        <v>290</v>
      </c>
    </row>
    <row r="1257" spans="1:7" x14ac:dyDescent="0.25">
      <c r="A1257" t="str">
        <f t="shared" si="101"/>
        <v>C12-1</v>
      </c>
      <c r="B1257" t="str">
        <f t="shared" si="102"/>
        <v>GND</v>
      </c>
      <c r="C1257" t="str">
        <f t="shared" si="103"/>
        <v>C12-GND</v>
      </c>
      <c r="D1257" t="str">
        <f t="shared" si="104"/>
        <v>C12-1</v>
      </c>
      <c r="E1257" t="s">
        <v>789</v>
      </c>
      <c r="F1257">
        <v>1</v>
      </c>
      <c r="G1257" t="s">
        <v>325</v>
      </c>
    </row>
    <row r="1258" spans="1:7" x14ac:dyDescent="0.25">
      <c r="A1258" t="str">
        <f t="shared" si="101"/>
        <v>C12-2</v>
      </c>
      <c r="B1258" t="str">
        <f t="shared" si="102"/>
        <v>VCORE</v>
      </c>
      <c r="C1258" t="str">
        <f t="shared" si="103"/>
        <v>C12-VCORE</v>
      </c>
      <c r="D1258" t="str">
        <f t="shared" si="104"/>
        <v>C12-2</v>
      </c>
      <c r="E1258" t="s">
        <v>789</v>
      </c>
      <c r="F1258">
        <v>2</v>
      </c>
      <c r="G1258" t="s">
        <v>618</v>
      </c>
    </row>
    <row r="1259" spans="1:7" x14ac:dyDescent="0.25">
      <c r="A1259" t="str">
        <f t="shared" si="101"/>
        <v>C13-1</v>
      </c>
      <c r="B1259" t="str">
        <f t="shared" si="102"/>
        <v>FPGA_VCC</v>
      </c>
      <c r="C1259" t="str">
        <f t="shared" si="103"/>
        <v>C13-FPGA_VCC</v>
      </c>
      <c r="D1259" t="str">
        <f t="shared" si="104"/>
        <v>C13-1</v>
      </c>
      <c r="E1259" t="s">
        <v>791</v>
      </c>
      <c r="F1259">
        <v>1</v>
      </c>
      <c r="G1259" t="s">
        <v>385</v>
      </c>
    </row>
    <row r="1260" spans="1:7" x14ac:dyDescent="0.25">
      <c r="A1260" t="str">
        <f t="shared" si="101"/>
        <v>C13-2</v>
      </c>
      <c r="B1260" t="str">
        <f t="shared" si="102"/>
        <v>GND</v>
      </c>
      <c r="C1260" t="str">
        <f t="shared" si="103"/>
        <v>C13-GND</v>
      </c>
      <c r="D1260" t="str">
        <f t="shared" si="104"/>
        <v>C13-2</v>
      </c>
      <c r="E1260" t="s">
        <v>791</v>
      </c>
      <c r="F1260">
        <v>2</v>
      </c>
      <c r="G1260" t="s">
        <v>325</v>
      </c>
    </row>
    <row r="1261" spans="1:7" x14ac:dyDescent="0.25">
      <c r="A1261" t="str">
        <f t="shared" si="101"/>
        <v>C14-1</v>
      </c>
      <c r="B1261" t="str">
        <f t="shared" si="102"/>
        <v>GND</v>
      </c>
      <c r="C1261" t="str">
        <f t="shared" si="103"/>
        <v>C14-GND</v>
      </c>
      <c r="D1261" t="str">
        <f t="shared" si="104"/>
        <v>C14-1</v>
      </c>
      <c r="E1261" t="s">
        <v>1192</v>
      </c>
      <c r="F1261">
        <v>1</v>
      </c>
      <c r="G1261" t="s">
        <v>325</v>
      </c>
    </row>
    <row r="1262" spans="1:7" x14ac:dyDescent="0.25">
      <c r="A1262" t="str">
        <f t="shared" si="101"/>
        <v>C14-2</v>
      </c>
      <c r="B1262" t="str">
        <f t="shared" si="102"/>
        <v>1.2V</v>
      </c>
      <c r="C1262" t="str">
        <f t="shared" si="103"/>
        <v>C14-1.2V</v>
      </c>
      <c r="D1262" t="str">
        <f t="shared" si="104"/>
        <v>C14-2</v>
      </c>
      <c r="E1262" t="s">
        <v>1192</v>
      </c>
      <c r="F1262">
        <v>2</v>
      </c>
      <c r="G1262" t="s">
        <v>285</v>
      </c>
    </row>
    <row r="1263" spans="1:7" x14ac:dyDescent="0.25">
      <c r="A1263" t="str">
        <f t="shared" si="101"/>
        <v>C15-1</v>
      </c>
      <c r="B1263" t="str">
        <f t="shared" si="102"/>
        <v>1.8V</v>
      </c>
      <c r="C1263" t="str">
        <f t="shared" si="103"/>
        <v>C15-1.8V</v>
      </c>
      <c r="D1263" t="str">
        <f t="shared" si="104"/>
        <v>C15-1</v>
      </c>
      <c r="E1263" t="s">
        <v>793</v>
      </c>
      <c r="F1263">
        <v>1</v>
      </c>
      <c r="G1263" t="s">
        <v>288</v>
      </c>
    </row>
    <row r="1264" spans="1:7" x14ac:dyDescent="0.25">
      <c r="A1264" t="str">
        <f t="shared" si="101"/>
        <v>C15-2</v>
      </c>
      <c r="B1264" t="str">
        <f t="shared" si="102"/>
        <v>GND</v>
      </c>
      <c r="C1264" t="str">
        <f t="shared" si="103"/>
        <v>C15-GND</v>
      </c>
      <c r="D1264" t="str">
        <f t="shared" si="104"/>
        <v>C15-2</v>
      </c>
      <c r="E1264" t="s">
        <v>793</v>
      </c>
      <c r="F1264">
        <v>2</v>
      </c>
      <c r="G1264" t="s">
        <v>325</v>
      </c>
    </row>
    <row r="1265" spans="1:7" x14ac:dyDescent="0.25">
      <c r="A1265" t="str">
        <f t="shared" si="101"/>
        <v>C16-1</v>
      </c>
      <c r="B1265" t="str">
        <f t="shared" si="102"/>
        <v>1.8V</v>
      </c>
      <c r="C1265" t="str">
        <f t="shared" si="103"/>
        <v>C16-1.8V</v>
      </c>
      <c r="D1265" t="str">
        <f t="shared" si="104"/>
        <v>C16-1</v>
      </c>
      <c r="E1265" t="s">
        <v>951</v>
      </c>
      <c r="F1265">
        <v>1</v>
      </c>
      <c r="G1265" t="s">
        <v>288</v>
      </c>
    </row>
    <row r="1266" spans="1:7" x14ac:dyDescent="0.25">
      <c r="A1266" t="str">
        <f t="shared" si="101"/>
        <v>C16-2</v>
      </c>
      <c r="B1266" t="str">
        <f t="shared" si="102"/>
        <v>GND</v>
      </c>
      <c r="C1266" t="str">
        <f t="shared" si="103"/>
        <v>C16-GND</v>
      </c>
      <c r="D1266" t="str">
        <f t="shared" si="104"/>
        <v>C16-2</v>
      </c>
      <c r="E1266" t="s">
        <v>951</v>
      </c>
      <c r="F1266">
        <v>2</v>
      </c>
      <c r="G1266" t="s">
        <v>325</v>
      </c>
    </row>
    <row r="1267" spans="1:7" x14ac:dyDescent="0.25">
      <c r="A1267" t="str">
        <f t="shared" si="101"/>
        <v>C17-1</v>
      </c>
      <c r="B1267" t="str">
        <f t="shared" si="102"/>
        <v>NetC1_1</v>
      </c>
      <c r="C1267" t="str">
        <f t="shared" si="103"/>
        <v>C17-NetC1_1</v>
      </c>
      <c r="D1267" t="str">
        <f t="shared" si="104"/>
        <v>C17-1</v>
      </c>
      <c r="E1267" t="s">
        <v>953</v>
      </c>
      <c r="F1267">
        <v>1</v>
      </c>
      <c r="G1267" t="s">
        <v>426</v>
      </c>
    </row>
    <row r="1268" spans="1:7" x14ac:dyDescent="0.25">
      <c r="A1268" t="str">
        <f t="shared" si="101"/>
        <v>C17-2</v>
      </c>
      <c r="B1268" t="str">
        <f t="shared" si="102"/>
        <v>GND</v>
      </c>
      <c r="C1268" t="str">
        <f t="shared" si="103"/>
        <v>C17-GND</v>
      </c>
      <c r="D1268" t="str">
        <f t="shared" si="104"/>
        <v>C17-2</v>
      </c>
      <c r="E1268" t="s">
        <v>953</v>
      </c>
      <c r="F1268">
        <v>2</v>
      </c>
      <c r="G1268" t="s">
        <v>325</v>
      </c>
    </row>
    <row r="1269" spans="1:7" x14ac:dyDescent="0.25">
      <c r="A1269" t="str">
        <f t="shared" si="101"/>
        <v>C18-1</v>
      </c>
      <c r="B1269" t="str">
        <f t="shared" si="102"/>
        <v>GND</v>
      </c>
      <c r="C1269" t="str">
        <f t="shared" si="103"/>
        <v>C18-GND</v>
      </c>
      <c r="D1269" t="str">
        <f t="shared" si="104"/>
        <v>C18-1</v>
      </c>
      <c r="E1269" t="s">
        <v>955</v>
      </c>
      <c r="F1269">
        <v>1</v>
      </c>
      <c r="G1269" t="s">
        <v>325</v>
      </c>
    </row>
    <row r="1270" spans="1:7" x14ac:dyDescent="0.25">
      <c r="A1270" t="str">
        <f t="shared" si="101"/>
        <v>C18-2</v>
      </c>
      <c r="B1270" t="str">
        <f t="shared" si="102"/>
        <v>1.2V</v>
      </c>
      <c r="C1270" t="str">
        <f t="shared" si="103"/>
        <v>C18-1.2V</v>
      </c>
      <c r="D1270" t="str">
        <f t="shared" si="104"/>
        <v>C18-2</v>
      </c>
      <c r="E1270" t="s">
        <v>955</v>
      </c>
      <c r="F1270">
        <v>2</v>
      </c>
      <c r="G1270" t="s">
        <v>285</v>
      </c>
    </row>
    <row r="1271" spans="1:7" x14ac:dyDescent="0.25">
      <c r="A1271" t="str">
        <f t="shared" si="101"/>
        <v>C19-1</v>
      </c>
      <c r="B1271" t="str">
        <f t="shared" si="102"/>
        <v>NetC19_1</v>
      </c>
      <c r="C1271" t="str">
        <f t="shared" si="103"/>
        <v>C19-NetC19_1</v>
      </c>
      <c r="D1271" t="str">
        <f t="shared" si="104"/>
        <v>C19-1</v>
      </c>
      <c r="E1271" t="s">
        <v>1193</v>
      </c>
      <c r="F1271">
        <v>1</v>
      </c>
      <c r="G1271" t="s">
        <v>424</v>
      </c>
    </row>
    <row r="1272" spans="1:7" x14ac:dyDescent="0.25">
      <c r="A1272" t="str">
        <f t="shared" si="101"/>
        <v>C19-2</v>
      </c>
      <c r="B1272" t="str">
        <f t="shared" si="102"/>
        <v>GND</v>
      </c>
      <c r="C1272" t="str">
        <f t="shared" si="103"/>
        <v>C19-GND</v>
      </c>
      <c r="D1272" t="str">
        <f t="shared" si="104"/>
        <v>C19-2</v>
      </c>
      <c r="E1272" t="s">
        <v>1193</v>
      </c>
      <c r="F1272">
        <v>2</v>
      </c>
      <c r="G1272" t="s">
        <v>325</v>
      </c>
    </row>
    <row r="1273" spans="1:7" x14ac:dyDescent="0.25">
      <c r="A1273" t="str">
        <f t="shared" si="101"/>
        <v>C20-1</v>
      </c>
      <c r="B1273" t="str">
        <f t="shared" si="102"/>
        <v>NetC19_1</v>
      </c>
      <c r="C1273" t="str">
        <f t="shared" si="103"/>
        <v>C20-NetC19_1</v>
      </c>
      <c r="D1273" t="str">
        <f t="shared" si="104"/>
        <v>C20-1</v>
      </c>
      <c r="E1273" t="s">
        <v>957</v>
      </c>
      <c r="F1273">
        <v>1</v>
      </c>
      <c r="G1273" t="s">
        <v>424</v>
      </c>
    </row>
    <row r="1274" spans="1:7" x14ac:dyDescent="0.25">
      <c r="A1274" t="str">
        <f t="shared" si="101"/>
        <v>C20-2</v>
      </c>
      <c r="B1274" t="str">
        <f t="shared" si="102"/>
        <v>GND</v>
      </c>
      <c r="C1274" t="str">
        <f t="shared" si="103"/>
        <v>C20-GND</v>
      </c>
      <c r="D1274" t="str">
        <f t="shared" si="104"/>
        <v>C20-2</v>
      </c>
      <c r="E1274" t="s">
        <v>957</v>
      </c>
      <c r="F1274">
        <v>2</v>
      </c>
      <c r="G1274" t="s">
        <v>325</v>
      </c>
    </row>
    <row r="1275" spans="1:7" x14ac:dyDescent="0.25">
      <c r="A1275" t="str">
        <f t="shared" si="101"/>
        <v>C21-1</v>
      </c>
      <c r="B1275" t="str">
        <f t="shared" si="102"/>
        <v>NetC21_1</v>
      </c>
      <c r="C1275" t="str">
        <f t="shared" si="103"/>
        <v>C21-NetC21_1</v>
      </c>
      <c r="D1275" t="str">
        <f t="shared" si="104"/>
        <v>C21-1</v>
      </c>
      <c r="E1275" t="s">
        <v>959</v>
      </c>
      <c r="F1275">
        <v>1</v>
      </c>
      <c r="G1275" t="s">
        <v>428</v>
      </c>
    </row>
    <row r="1276" spans="1:7" x14ac:dyDescent="0.25">
      <c r="A1276" t="str">
        <f t="shared" si="101"/>
        <v>C21-2</v>
      </c>
      <c r="B1276" t="str">
        <f t="shared" si="102"/>
        <v>GND</v>
      </c>
      <c r="C1276" t="str">
        <f t="shared" si="103"/>
        <v>C21-GND</v>
      </c>
      <c r="D1276" t="str">
        <f t="shared" si="104"/>
        <v>C21-2</v>
      </c>
      <c r="E1276" t="s">
        <v>959</v>
      </c>
      <c r="F1276">
        <v>2</v>
      </c>
      <c r="G1276" t="s">
        <v>325</v>
      </c>
    </row>
    <row r="1277" spans="1:7" x14ac:dyDescent="0.25">
      <c r="A1277" t="str">
        <f t="shared" si="101"/>
        <v>C22-1</v>
      </c>
      <c r="B1277" t="str">
        <f t="shared" si="102"/>
        <v>GND</v>
      </c>
      <c r="C1277" t="str">
        <f t="shared" si="103"/>
        <v>C22-GND</v>
      </c>
      <c r="D1277" t="str">
        <f t="shared" si="104"/>
        <v>C22-1</v>
      </c>
      <c r="E1277" t="s">
        <v>961</v>
      </c>
      <c r="F1277">
        <v>1</v>
      </c>
      <c r="G1277" t="s">
        <v>325</v>
      </c>
    </row>
    <row r="1278" spans="1:7" x14ac:dyDescent="0.25">
      <c r="A1278" t="str">
        <f t="shared" si="101"/>
        <v>C22-2</v>
      </c>
      <c r="B1278" t="str">
        <f t="shared" si="102"/>
        <v>1.2V</v>
      </c>
      <c r="C1278" t="str">
        <f t="shared" si="103"/>
        <v>C22-1.2V</v>
      </c>
      <c r="D1278" t="str">
        <f t="shared" si="104"/>
        <v>C22-2</v>
      </c>
      <c r="E1278" t="s">
        <v>961</v>
      </c>
      <c r="F1278">
        <v>2</v>
      </c>
      <c r="G1278" t="s">
        <v>285</v>
      </c>
    </row>
    <row r="1279" spans="1:7" x14ac:dyDescent="0.25">
      <c r="A1279" t="str">
        <f t="shared" si="101"/>
        <v>C23-1</v>
      </c>
      <c r="B1279" t="str">
        <f t="shared" si="102"/>
        <v>NetC21_1</v>
      </c>
      <c r="C1279" t="str">
        <f t="shared" si="103"/>
        <v>C23-NetC21_1</v>
      </c>
      <c r="D1279" t="str">
        <f t="shared" si="104"/>
        <v>C23-1</v>
      </c>
      <c r="E1279" t="s">
        <v>963</v>
      </c>
      <c r="F1279">
        <v>1</v>
      </c>
      <c r="G1279" t="s">
        <v>428</v>
      </c>
    </row>
    <row r="1280" spans="1:7" x14ac:dyDescent="0.25">
      <c r="A1280" t="str">
        <f t="shared" si="101"/>
        <v>C23-2</v>
      </c>
      <c r="B1280" t="str">
        <f t="shared" si="102"/>
        <v>GND</v>
      </c>
      <c r="C1280" t="str">
        <f t="shared" si="103"/>
        <v>C23-GND</v>
      </c>
      <c r="D1280" t="str">
        <f t="shared" si="104"/>
        <v>C23-2</v>
      </c>
      <c r="E1280" t="s">
        <v>963</v>
      </c>
      <c r="F1280">
        <v>2</v>
      </c>
      <c r="G1280" t="s">
        <v>325</v>
      </c>
    </row>
    <row r="1281" spans="1:7" x14ac:dyDescent="0.25">
      <c r="A1281" t="str">
        <f t="shared" si="101"/>
        <v>C24-1</v>
      </c>
      <c r="B1281" t="str">
        <f t="shared" si="102"/>
        <v>NetC24_1</v>
      </c>
      <c r="C1281" t="str">
        <f t="shared" si="103"/>
        <v>C24-NetC24_1</v>
      </c>
      <c r="D1281" t="str">
        <f t="shared" si="104"/>
        <v>C24-1</v>
      </c>
      <c r="E1281" t="s">
        <v>1194</v>
      </c>
      <c r="F1281">
        <v>1</v>
      </c>
      <c r="G1281" t="s">
        <v>430</v>
      </c>
    </row>
    <row r="1282" spans="1:7" x14ac:dyDescent="0.25">
      <c r="A1282" t="str">
        <f t="shared" si="101"/>
        <v>C24-2</v>
      </c>
      <c r="B1282" t="str">
        <f t="shared" si="102"/>
        <v>GND</v>
      </c>
      <c r="C1282" t="str">
        <f t="shared" si="103"/>
        <v>C24-GND</v>
      </c>
      <c r="D1282" t="str">
        <f t="shared" si="104"/>
        <v>C24-2</v>
      </c>
      <c r="E1282" t="s">
        <v>1194</v>
      </c>
      <c r="F1282">
        <v>2</v>
      </c>
      <c r="G1282" t="s">
        <v>325</v>
      </c>
    </row>
    <row r="1283" spans="1:7" x14ac:dyDescent="0.25">
      <c r="A1283" t="str">
        <f t="shared" si="101"/>
        <v>C25-1</v>
      </c>
      <c r="B1283" t="str">
        <f t="shared" si="102"/>
        <v>NetC24_1</v>
      </c>
      <c r="C1283" t="str">
        <f t="shared" si="103"/>
        <v>C25-NetC24_1</v>
      </c>
      <c r="D1283" t="str">
        <f t="shared" si="104"/>
        <v>C25-1</v>
      </c>
      <c r="E1283" t="s">
        <v>965</v>
      </c>
      <c r="F1283">
        <v>1</v>
      </c>
      <c r="G1283" t="s">
        <v>430</v>
      </c>
    </row>
    <row r="1284" spans="1:7" x14ac:dyDescent="0.25">
      <c r="A1284" t="str">
        <f t="shared" si="101"/>
        <v>C25-2</v>
      </c>
      <c r="B1284" t="str">
        <f t="shared" si="102"/>
        <v>GND</v>
      </c>
      <c r="C1284" t="str">
        <f t="shared" si="103"/>
        <v>C25-GND</v>
      </c>
      <c r="D1284" t="str">
        <f t="shared" si="104"/>
        <v>C25-2</v>
      </c>
      <c r="E1284" t="s">
        <v>965</v>
      </c>
      <c r="F1284">
        <v>2</v>
      </c>
      <c r="G1284" t="s">
        <v>325</v>
      </c>
    </row>
    <row r="1285" spans="1:7" x14ac:dyDescent="0.25">
      <c r="A1285" t="str">
        <f t="shared" si="101"/>
        <v>C26-1</v>
      </c>
      <c r="B1285" t="str">
        <f t="shared" si="102"/>
        <v>GND</v>
      </c>
      <c r="C1285" t="str">
        <f t="shared" si="103"/>
        <v>C26-GND</v>
      </c>
      <c r="D1285" t="str">
        <f t="shared" si="104"/>
        <v>C26-1</v>
      </c>
      <c r="E1285" t="s">
        <v>967</v>
      </c>
      <c r="F1285">
        <v>1</v>
      </c>
      <c r="G1285" t="s">
        <v>325</v>
      </c>
    </row>
    <row r="1286" spans="1:7" x14ac:dyDescent="0.25">
      <c r="A1286" t="str">
        <f t="shared" ref="A1286:A1349" si="105">$E1286&amp;"-"&amp;$F1286</f>
        <v>C26-2</v>
      </c>
      <c r="B1286" t="str">
        <f t="shared" ref="B1286:B1349" si="106">IF(OR(E1286=$A$2,E1286=$B$2,E1286=$C$2,E1286=$D$2),"--",G1286)</f>
        <v>NetC26_2</v>
      </c>
      <c r="C1286" t="str">
        <f t="shared" ref="C1286:C1349" si="107">$E1286&amp;"-"&amp;$G1286</f>
        <v>C26-NetC26_2</v>
      </c>
      <c r="D1286" t="str">
        <f t="shared" ref="D1286:D1349" si="108">A1286</f>
        <v>C26-2</v>
      </c>
      <c r="E1286" t="s">
        <v>967</v>
      </c>
      <c r="F1286">
        <v>2</v>
      </c>
      <c r="G1286" t="s">
        <v>432</v>
      </c>
    </row>
    <row r="1287" spans="1:7" x14ac:dyDescent="0.25">
      <c r="A1287" t="str">
        <f t="shared" si="105"/>
        <v>C27-1</v>
      </c>
      <c r="B1287" t="str">
        <f t="shared" si="106"/>
        <v>GND</v>
      </c>
      <c r="C1287" t="str">
        <f t="shared" si="107"/>
        <v>C27-GND</v>
      </c>
      <c r="D1287" t="str">
        <f t="shared" si="108"/>
        <v>C27-1</v>
      </c>
      <c r="E1287" t="s">
        <v>969</v>
      </c>
      <c r="F1287">
        <v>1</v>
      </c>
      <c r="G1287" t="s">
        <v>325</v>
      </c>
    </row>
    <row r="1288" spans="1:7" x14ac:dyDescent="0.25">
      <c r="A1288" t="str">
        <f t="shared" si="105"/>
        <v>C27-2</v>
      </c>
      <c r="B1288" t="str">
        <f t="shared" si="106"/>
        <v>NetC27_2</v>
      </c>
      <c r="C1288" t="str">
        <f t="shared" si="107"/>
        <v>C27-NetC27_2</v>
      </c>
      <c r="D1288" t="str">
        <f t="shared" si="108"/>
        <v>C27-2</v>
      </c>
      <c r="E1288" t="s">
        <v>969</v>
      </c>
      <c r="F1288">
        <v>2</v>
      </c>
      <c r="G1288" t="s">
        <v>434</v>
      </c>
    </row>
    <row r="1289" spans="1:7" x14ac:dyDescent="0.25">
      <c r="A1289" t="str">
        <f t="shared" si="105"/>
        <v>C28-1</v>
      </c>
      <c r="B1289" t="str">
        <f t="shared" si="106"/>
        <v>3.3V</v>
      </c>
      <c r="C1289" t="str">
        <f t="shared" si="107"/>
        <v>C28-3.3V</v>
      </c>
      <c r="D1289" t="str">
        <f t="shared" si="108"/>
        <v>C28-1</v>
      </c>
      <c r="E1289" t="s">
        <v>1195</v>
      </c>
      <c r="F1289">
        <v>1</v>
      </c>
      <c r="G1289" t="s">
        <v>290</v>
      </c>
    </row>
    <row r="1290" spans="1:7" x14ac:dyDescent="0.25">
      <c r="A1290" t="str">
        <f t="shared" si="105"/>
        <v>C28-2</v>
      </c>
      <c r="B1290" t="str">
        <f t="shared" si="106"/>
        <v>GND</v>
      </c>
      <c r="C1290" t="str">
        <f t="shared" si="107"/>
        <v>C28-GND</v>
      </c>
      <c r="D1290" t="str">
        <f t="shared" si="108"/>
        <v>C28-2</v>
      </c>
      <c r="E1290" t="s">
        <v>1195</v>
      </c>
      <c r="F1290">
        <v>2</v>
      </c>
      <c r="G1290" t="s">
        <v>325</v>
      </c>
    </row>
    <row r="1291" spans="1:7" x14ac:dyDescent="0.25">
      <c r="A1291" t="str">
        <f t="shared" si="105"/>
        <v>C29-1</v>
      </c>
      <c r="B1291" t="str">
        <f t="shared" si="106"/>
        <v>NetC27_2</v>
      </c>
      <c r="C1291" t="str">
        <f t="shared" si="107"/>
        <v>C29-NetC27_2</v>
      </c>
      <c r="D1291" t="str">
        <f t="shared" si="108"/>
        <v>C29-1</v>
      </c>
      <c r="E1291" t="s">
        <v>1196</v>
      </c>
      <c r="F1291">
        <v>1</v>
      </c>
      <c r="G1291" t="s">
        <v>434</v>
      </c>
    </row>
    <row r="1292" spans="1:7" x14ac:dyDescent="0.25">
      <c r="A1292" t="str">
        <f t="shared" si="105"/>
        <v>C29-2</v>
      </c>
      <c r="B1292" t="str">
        <f t="shared" si="106"/>
        <v>GND</v>
      </c>
      <c r="C1292" t="str">
        <f t="shared" si="107"/>
        <v>C29-GND</v>
      </c>
      <c r="D1292" t="str">
        <f t="shared" si="108"/>
        <v>C29-2</v>
      </c>
      <c r="E1292" t="s">
        <v>1196</v>
      </c>
      <c r="F1292">
        <v>2</v>
      </c>
      <c r="G1292" t="s">
        <v>325</v>
      </c>
    </row>
    <row r="1293" spans="1:7" x14ac:dyDescent="0.25">
      <c r="A1293" t="str">
        <f t="shared" si="105"/>
        <v>C30-1</v>
      </c>
      <c r="B1293" t="str">
        <f t="shared" si="106"/>
        <v>GND</v>
      </c>
      <c r="C1293" t="str">
        <f t="shared" si="107"/>
        <v>C30-GND</v>
      </c>
      <c r="D1293" t="str">
        <f t="shared" si="108"/>
        <v>C30-1</v>
      </c>
      <c r="E1293" t="s">
        <v>1197</v>
      </c>
      <c r="F1293">
        <v>1</v>
      </c>
      <c r="G1293" t="s">
        <v>325</v>
      </c>
    </row>
    <row r="1294" spans="1:7" x14ac:dyDescent="0.25">
      <c r="A1294" t="str">
        <f t="shared" si="105"/>
        <v>C30-2</v>
      </c>
      <c r="B1294" t="str">
        <f t="shared" si="106"/>
        <v>VADJ</v>
      </c>
      <c r="C1294" t="str">
        <f t="shared" si="107"/>
        <v>C30-VADJ</v>
      </c>
      <c r="D1294" t="str">
        <f t="shared" si="108"/>
        <v>C30-2</v>
      </c>
      <c r="E1294" t="s">
        <v>1197</v>
      </c>
      <c r="F1294">
        <v>2</v>
      </c>
      <c r="G1294" t="s">
        <v>366</v>
      </c>
    </row>
    <row r="1295" spans="1:7" x14ac:dyDescent="0.25">
      <c r="A1295" t="str">
        <f t="shared" si="105"/>
        <v>C31-1</v>
      </c>
      <c r="B1295" t="str">
        <f t="shared" si="106"/>
        <v>FPGA_VCC</v>
      </c>
      <c r="C1295" t="str">
        <f t="shared" si="107"/>
        <v>C31-FPGA_VCC</v>
      </c>
      <c r="D1295" t="str">
        <f t="shared" si="108"/>
        <v>C31-1</v>
      </c>
      <c r="E1295" t="s">
        <v>1690</v>
      </c>
      <c r="F1295">
        <v>1</v>
      </c>
      <c r="G1295" t="s">
        <v>385</v>
      </c>
    </row>
    <row r="1296" spans="1:7" x14ac:dyDescent="0.25">
      <c r="A1296" t="str">
        <f t="shared" si="105"/>
        <v>C31-2</v>
      </c>
      <c r="B1296" t="str">
        <f t="shared" si="106"/>
        <v>GND</v>
      </c>
      <c r="C1296" t="str">
        <f t="shared" si="107"/>
        <v>C31-GND</v>
      </c>
      <c r="D1296" t="str">
        <f t="shared" si="108"/>
        <v>C31-2</v>
      </c>
      <c r="E1296" t="s">
        <v>1690</v>
      </c>
      <c r="F1296">
        <v>2</v>
      </c>
      <c r="G1296" t="s">
        <v>325</v>
      </c>
    </row>
    <row r="1297" spans="1:7" x14ac:dyDescent="0.25">
      <c r="A1297" t="str">
        <f t="shared" si="105"/>
        <v>C32-1</v>
      </c>
      <c r="B1297" t="str">
        <f t="shared" si="106"/>
        <v>FPGA_VCC</v>
      </c>
      <c r="C1297" t="str">
        <f t="shared" si="107"/>
        <v>C32-FPGA_VCC</v>
      </c>
      <c r="D1297" t="str">
        <f t="shared" si="108"/>
        <v>C32-1</v>
      </c>
      <c r="E1297" t="s">
        <v>1691</v>
      </c>
      <c r="F1297">
        <v>1</v>
      </c>
      <c r="G1297" t="s">
        <v>385</v>
      </c>
    </row>
    <row r="1298" spans="1:7" x14ac:dyDescent="0.25">
      <c r="A1298" t="str">
        <f t="shared" si="105"/>
        <v>C32-2</v>
      </c>
      <c r="B1298" t="str">
        <f t="shared" si="106"/>
        <v>GND</v>
      </c>
      <c r="C1298" t="str">
        <f t="shared" si="107"/>
        <v>C32-GND</v>
      </c>
      <c r="D1298" t="str">
        <f t="shared" si="108"/>
        <v>C32-2</v>
      </c>
      <c r="E1298" t="s">
        <v>1691</v>
      </c>
      <c r="F1298">
        <v>2</v>
      </c>
      <c r="G1298" t="s">
        <v>325</v>
      </c>
    </row>
    <row r="1299" spans="1:7" x14ac:dyDescent="0.25">
      <c r="A1299" t="str">
        <f t="shared" si="105"/>
        <v>C33-1</v>
      </c>
      <c r="B1299" t="str">
        <f t="shared" si="106"/>
        <v>FPGA_VCC</v>
      </c>
      <c r="C1299" t="str">
        <f t="shared" si="107"/>
        <v>C33-FPGA_VCC</v>
      </c>
      <c r="D1299" t="str">
        <f t="shared" si="108"/>
        <v>C33-1</v>
      </c>
      <c r="E1299" t="s">
        <v>1692</v>
      </c>
      <c r="F1299">
        <v>1</v>
      </c>
      <c r="G1299" t="s">
        <v>385</v>
      </c>
    </row>
    <row r="1300" spans="1:7" x14ac:dyDescent="0.25">
      <c r="A1300" t="str">
        <f t="shared" si="105"/>
        <v>C33-2</v>
      </c>
      <c r="B1300" t="str">
        <f t="shared" si="106"/>
        <v>GND</v>
      </c>
      <c r="C1300" t="str">
        <f t="shared" si="107"/>
        <v>C33-GND</v>
      </c>
      <c r="D1300" t="str">
        <f t="shared" si="108"/>
        <v>C33-2</v>
      </c>
      <c r="E1300" t="s">
        <v>1692</v>
      </c>
      <c r="F1300">
        <v>2</v>
      </c>
      <c r="G1300" t="s">
        <v>325</v>
      </c>
    </row>
    <row r="1301" spans="1:7" x14ac:dyDescent="0.25">
      <c r="A1301" t="str">
        <f t="shared" si="105"/>
        <v>C34-1</v>
      </c>
      <c r="B1301" t="str">
        <f t="shared" si="106"/>
        <v>GND</v>
      </c>
      <c r="C1301" t="str">
        <f t="shared" si="107"/>
        <v>C34-GND</v>
      </c>
      <c r="D1301" t="str">
        <f t="shared" si="108"/>
        <v>C34-1</v>
      </c>
      <c r="E1301" t="s">
        <v>1693</v>
      </c>
      <c r="F1301">
        <v>1</v>
      </c>
      <c r="G1301" t="s">
        <v>325</v>
      </c>
    </row>
    <row r="1302" spans="1:7" x14ac:dyDescent="0.25">
      <c r="A1302" t="str">
        <f t="shared" si="105"/>
        <v>C34-2</v>
      </c>
      <c r="B1302" t="str">
        <f t="shared" si="106"/>
        <v>VADJ</v>
      </c>
      <c r="C1302" t="str">
        <f t="shared" si="107"/>
        <v>C34-VADJ</v>
      </c>
      <c r="D1302" t="str">
        <f t="shared" si="108"/>
        <v>C34-2</v>
      </c>
      <c r="E1302" t="s">
        <v>1693</v>
      </c>
      <c r="F1302">
        <v>2</v>
      </c>
      <c r="G1302" t="s">
        <v>366</v>
      </c>
    </row>
    <row r="1303" spans="1:7" x14ac:dyDescent="0.25">
      <c r="A1303" t="str">
        <f t="shared" si="105"/>
        <v>C35-1</v>
      </c>
      <c r="B1303" t="str">
        <f t="shared" si="106"/>
        <v>FPGA_VCC</v>
      </c>
      <c r="C1303" t="str">
        <f t="shared" si="107"/>
        <v>C35-FPGA_VCC</v>
      </c>
      <c r="D1303" t="str">
        <f t="shared" si="108"/>
        <v>C35-1</v>
      </c>
      <c r="E1303" t="s">
        <v>1694</v>
      </c>
      <c r="F1303">
        <v>1</v>
      </c>
      <c r="G1303" t="s">
        <v>385</v>
      </c>
    </row>
    <row r="1304" spans="1:7" x14ac:dyDescent="0.25">
      <c r="A1304" t="str">
        <f t="shared" si="105"/>
        <v>C35-2</v>
      </c>
      <c r="B1304" t="str">
        <f t="shared" si="106"/>
        <v>GND</v>
      </c>
      <c r="C1304" t="str">
        <f t="shared" si="107"/>
        <v>C35-GND</v>
      </c>
      <c r="D1304" t="str">
        <f t="shared" si="108"/>
        <v>C35-2</v>
      </c>
      <c r="E1304" t="s">
        <v>1694</v>
      </c>
      <c r="F1304">
        <v>2</v>
      </c>
      <c r="G1304" t="s">
        <v>325</v>
      </c>
    </row>
    <row r="1305" spans="1:7" x14ac:dyDescent="0.25">
      <c r="A1305" t="str">
        <f t="shared" si="105"/>
        <v>C36-1</v>
      </c>
      <c r="B1305" t="str">
        <f t="shared" si="106"/>
        <v>FPGA_VCC</v>
      </c>
      <c r="C1305" t="str">
        <f t="shared" si="107"/>
        <v>C36-FPGA_VCC</v>
      </c>
      <c r="D1305" t="str">
        <f t="shared" si="108"/>
        <v>C36-1</v>
      </c>
      <c r="E1305" t="s">
        <v>1695</v>
      </c>
      <c r="F1305">
        <v>1</v>
      </c>
      <c r="G1305" t="s">
        <v>385</v>
      </c>
    </row>
    <row r="1306" spans="1:7" x14ac:dyDescent="0.25">
      <c r="A1306" t="str">
        <f t="shared" si="105"/>
        <v>C36-2</v>
      </c>
      <c r="B1306" t="str">
        <f t="shared" si="106"/>
        <v>GND</v>
      </c>
      <c r="C1306" t="str">
        <f t="shared" si="107"/>
        <v>C36-GND</v>
      </c>
      <c r="D1306" t="str">
        <f t="shared" si="108"/>
        <v>C36-2</v>
      </c>
      <c r="E1306" t="s">
        <v>1695</v>
      </c>
      <c r="F1306">
        <v>2</v>
      </c>
      <c r="G1306" t="s">
        <v>325</v>
      </c>
    </row>
    <row r="1307" spans="1:7" x14ac:dyDescent="0.25">
      <c r="A1307" t="str">
        <f t="shared" si="105"/>
        <v>C37-1</v>
      </c>
      <c r="B1307" t="str">
        <f t="shared" si="106"/>
        <v>FPGA_VCC</v>
      </c>
      <c r="C1307" t="str">
        <f t="shared" si="107"/>
        <v>C37-FPGA_VCC</v>
      </c>
      <c r="D1307" t="str">
        <f t="shared" si="108"/>
        <v>C37-1</v>
      </c>
      <c r="E1307" t="s">
        <v>1696</v>
      </c>
      <c r="F1307">
        <v>1</v>
      </c>
      <c r="G1307" t="s">
        <v>385</v>
      </c>
    </row>
    <row r="1308" spans="1:7" x14ac:dyDescent="0.25">
      <c r="A1308" t="str">
        <f t="shared" si="105"/>
        <v>C37-2</v>
      </c>
      <c r="B1308" t="str">
        <f t="shared" si="106"/>
        <v>GND</v>
      </c>
      <c r="C1308" t="str">
        <f t="shared" si="107"/>
        <v>C37-GND</v>
      </c>
      <c r="D1308" t="str">
        <f t="shared" si="108"/>
        <v>C37-2</v>
      </c>
      <c r="E1308" t="s">
        <v>1696</v>
      </c>
      <c r="F1308">
        <v>2</v>
      </c>
      <c r="G1308" t="s">
        <v>325</v>
      </c>
    </row>
    <row r="1309" spans="1:7" x14ac:dyDescent="0.25">
      <c r="A1309" t="str">
        <f t="shared" si="105"/>
        <v>C38-1</v>
      </c>
      <c r="B1309" t="str">
        <f t="shared" si="106"/>
        <v>FPGA_VCC</v>
      </c>
      <c r="C1309" t="str">
        <f t="shared" si="107"/>
        <v>C38-FPGA_VCC</v>
      </c>
      <c r="D1309" t="str">
        <f t="shared" si="108"/>
        <v>C38-1</v>
      </c>
      <c r="E1309" t="s">
        <v>1697</v>
      </c>
      <c r="F1309">
        <v>1</v>
      </c>
      <c r="G1309" t="s">
        <v>385</v>
      </c>
    </row>
    <row r="1310" spans="1:7" x14ac:dyDescent="0.25">
      <c r="A1310" t="str">
        <f t="shared" si="105"/>
        <v>C38-2</v>
      </c>
      <c r="B1310" t="str">
        <f t="shared" si="106"/>
        <v>GND</v>
      </c>
      <c r="C1310" t="str">
        <f t="shared" si="107"/>
        <v>C38-GND</v>
      </c>
      <c r="D1310" t="str">
        <f t="shared" si="108"/>
        <v>C38-2</v>
      </c>
      <c r="E1310" t="s">
        <v>1697</v>
      </c>
      <c r="F1310">
        <v>2</v>
      </c>
      <c r="G1310" t="s">
        <v>325</v>
      </c>
    </row>
    <row r="1311" spans="1:7" x14ac:dyDescent="0.25">
      <c r="A1311" t="str">
        <f t="shared" si="105"/>
        <v>C39-1</v>
      </c>
      <c r="B1311" t="str">
        <f t="shared" si="106"/>
        <v>FPGA_VCC</v>
      </c>
      <c r="C1311" t="str">
        <f t="shared" si="107"/>
        <v>C39-FPGA_VCC</v>
      </c>
      <c r="D1311" t="str">
        <f t="shared" si="108"/>
        <v>C39-1</v>
      </c>
      <c r="E1311" t="s">
        <v>1698</v>
      </c>
      <c r="F1311">
        <v>1</v>
      </c>
      <c r="G1311" t="s">
        <v>385</v>
      </c>
    </row>
    <row r="1312" spans="1:7" x14ac:dyDescent="0.25">
      <c r="A1312" t="str">
        <f t="shared" si="105"/>
        <v>C39-2</v>
      </c>
      <c r="B1312" t="str">
        <f t="shared" si="106"/>
        <v>GND</v>
      </c>
      <c r="C1312" t="str">
        <f t="shared" si="107"/>
        <v>C39-GND</v>
      </c>
      <c r="D1312" t="str">
        <f t="shared" si="108"/>
        <v>C39-2</v>
      </c>
      <c r="E1312" t="s">
        <v>1698</v>
      </c>
      <c r="F1312">
        <v>2</v>
      </c>
      <c r="G1312" t="s">
        <v>325</v>
      </c>
    </row>
    <row r="1313" spans="1:7" x14ac:dyDescent="0.25">
      <c r="A1313" t="str">
        <f t="shared" si="105"/>
        <v>C40-1</v>
      </c>
      <c r="B1313" t="str">
        <f t="shared" si="106"/>
        <v>FPGA_VCC</v>
      </c>
      <c r="C1313" t="str">
        <f t="shared" si="107"/>
        <v>C40-FPGA_VCC</v>
      </c>
      <c r="D1313" t="str">
        <f t="shared" si="108"/>
        <v>C40-1</v>
      </c>
      <c r="E1313" t="s">
        <v>1699</v>
      </c>
      <c r="F1313">
        <v>1</v>
      </c>
      <c r="G1313" t="s">
        <v>385</v>
      </c>
    </row>
    <row r="1314" spans="1:7" x14ac:dyDescent="0.25">
      <c r="A1314" t="str">
        <f t="shared" si="105"/>
        <v>C40-2</v>
      </c>
      <c r="B1314" t="str">
        <f t="shared" si="106"/>
        <v>GND</v>
      </c>
      <c r="C1314" t="str">
        <f t="shared" si="107"/>
        <v>C40-GND</v>
      </c>
      <c r="D1314" t="str">
        <f t="shared" si="108"/>
        <v>C40-2</v>
      </c>
      <c r="E1314" t="s">
        <v>1699</v>
      </c>
      <c r="F1314">
        <v>2</v>
      </c>
      <c r="G1314" t="s">
        <v>325</v>
      </c>
    </row>
    <row r="1315" spans="1:7" x14ac:dyDescent="0.25">
      <c r="A1315" t="str">
        <f t="shared" si="105"/>
        <v>C41-1</v>
      </c>
      <c r="B1315" t="str">
        <f t="shared" si="106"/>
        <v>FPGA_VCC</v>
      </c>
      <c r="C1315" t="str">
        <f t="shared" si="107"/>
        <v>C41-FPGA_VCC</v>
      </c>
      <c r="D1315" t="str">
        <f t="shared" si="108"/>
        <v>C41-1</v>
      </c>
      <c r="E1315" t="s">
        <v>1700</v>
      </c>
      <c r="F1315">
        <v>1</v>
      </c>
      <c r="G1315" t="s">
        <v>385</v>
      </c>
    </row>
    <row r="1316" spans="1:7" x14ac:dyDescent="0.25">
      <c r="A1316" t="str">
        <f t="shared" si="105"/>
        <v>C41-2</v>
      </c>
      <c r="B1316" t="str">
        <f t="shared" si="106"/>
        <v>GND</v>
      </c>
      <c r="C1316" t="str">
        <f t="shared" si="107"/>
        <v>C41-GND</v>
      </c>
      <c r="D1316" t="str">
        <f t="shared" si="108"/>
        <v>C41-2</v>
      </c>
      <c r="E1316" t="s">
        <v>1700</v>
      </c>
      <c r="F1316">
        <v>2</v>
      </c>
      <c r="G1316" t="s">
        <v>325</v>
      </c>
    </row>
    <row r="1317" spans="1:7" x14ac:dyDescent="0.25">
      <c r="A1317" t="str">
        <f t="shared" si="105"/>
        <v>C42-1</v>
      </c>
      <c r="B1317" t="str">
        <f t="shared" si="106"/>
        <v>FPGA_VCC</v>
      </c>
      <c r="C1317" t="str">
        <f t="shared" si="107"/>
        <v>C42-FPGA_VCC</v>
      </c>
      <c r="D1317" t="str">
        <f t="shared" si="108"/>
        <v>C42-1</v>
      </c>
      <c r="E1317" t="s">
        <v>1701</v>
      </c>
      <c r="F1317">
        <v>1</v>
      </c>
      <c r="G1317" t="s">
        <v>385</v>
      </c>
    </row>
    <row r="1318" spans="1:7" x14ac:dyDescent="0.25">
      <c r="A1318" t="str">
        <f t="shared" si="105"/>
        <v>C42-2</v>
      </c>
      <c r="B1318" t="str">
        <f t="shared" si="106"/>
        <v>GND</v>
      </c>
      <c r="C1318" t="str">
        <f t="shared" si="107"/>
        <v>C42-GND</v>
      </c>
      <c r="D1318" t="str">
        <f t="shared" si="108"/>
        <v>C42-2</v>
      </c>
      <c r="E1318" t="s">
        <v>1701</v>
      </c>
      <c r="F1318">
        <v>2</v>
      </c>
      <c r="G1318" t="s">
        <v>325</v>
      </c>
    </row>
    <row r="1319" spans="1:7" x14ac:dyDescent="0.25">
      <c r="A1319" t="str">
        <f t="shared" si="105"/>
        <v>C43-1</v>
      </c>
      <c r="B1319" t="str">
        <f t="shared" si="106"/>
        <v>FPGA_VCC</v>
      </c>
      <c r="C1319" t="str">
        <f t="shared" si="107"/>
        <v>C43-FPGA_VCC</v>
      </c>
      <c r="D1319" t="str">
        <f t="shared" si="108"/>
        <v>C43-1</v>
      </c>
      <c r="E1319" t="s">
        <v>1702</v>
      </c>
      <c r="F1319">
        <v>1</v>
      </c>
      <c r="G1319" t="s">
        <v>385</v>
      </c>
    </row>
    <row r="1320" spans="1:7" x14ac:dyDescent="0.25">
      <c r="A1320" t="str">
        <f t="shared" si="105"/>
        <v>C43-2</v>
      </c>
      <c r="B1320" t="str">
        <f t="shared" si="106"/>
        <v>GND</v>
      </c>
      <c r="C1320" t="str">
        <f t="shared" si="107"/>
        <v>C43-GND</v>
      </c>
      <c r="D1320" t="str">
        <f t="shared" si="108"/>
        <v>C43-2</v>
      </c>
      <c r="E1320" t="s">
        <v>1702</v>
      </c>
      <c r="F1320">
        <v>2</v>
      </c>
      <c r="G1320" t="s">
        <v>325</v>
      </c>
    </row>
    <row r="1321" spans="1:7" x14ac:dyDescent="0.25">
      <c r="A1321" t="str">
        <f t="shared" si="105"/>
        <v>C44-1</v>
      </c>
      <c r="B1321" t="str">
        <f t="shared" si="106"/>
        <v>FPGA_VCC</v>
      </c>
      <c r="C1321" t="str">
        <f t="shared" si="107"/>
        <v>C44-FPGA_VCC</v>
      </c>
      <c r="D1321" t="str">
        <f t="shared" si="108"/>
        <v>C44-1</v>
      </c>
      <c r="E1321" t="s">
        <v>1703</v>
      </c>
      <c r="F1321">
        <v>1</v>
      </c>
      <c r="G1321" t="s">
        <v>385</v>
      </c>
    </row>
    <row r="1322" spans="1:7" x14ac:dyDescent="0.25">
      <c r="A1322" t="str">
        <f t="shared" si="105"/>
        <v>C44-2</v>
      </c>
      <c r="B1322" t="str">
        <f t="shared" si="106"/>
        <v>GND</v>
      </c>
      <c r="C1322" t="str">
        <f t="shared" si="107"/>
        <v>C44-GND</v>
      </c>
      <c r="D1322" t="str">
        <f t="shared" si="108"/>
        <v>C44-2</v>
      </c>
      <c r="E1322" t="s">
        <v>1703</v>
      </c>
      <c r="F1322">
        <v>2</v>
      </c>
      <c r="G1322" t="s">
        <v>325</v>
      </c>
    </row>
    <row r="1323" spans="1:7" x14ac:dyDescent="0.25">
      <c r="A1323" t="str">
        <f t="shared" si="105"/>
        <v>C45-1</v>
      </c>
      <c r="B1323" t="str">
        <f t="shared" si="106"/>
        <v>FPGA_VCC</v>
      </c>
      <c r="C1323" t="str">
        <f t="shared" si="107"/>
        <v>C45-FPGA_VCC</v>
      </c>
      <c r="D1323" t="str">
        <f t="shared" si="108"/>
        <v>C45-1</v>
      </c>
      <c r="E1323" t="s">
        <v>1704</v>
      </c>
      <c r="F1323">
        <v>1</v>
      </c>
      <c r="G1323" t="s">
        <v>385</v>
      </c>
    </row>
    <row r="1324" spans="1:7" x14ac:dyDescent="0.25">
      <c r="A1324" t="str">
        <f t="shared" si="105"/>
        <v>C45-2</v>
      </c>
      <c r="B1324" t="str">
        <f t="shared" si="106"/>
        <v>GND</v>
      </c>
      <c r="C1324" t="str">
        <f t="shared" si="107"/>
        <v>C45-GND</v>
      </c>
      <c r="D1324" t="str">
        <f t="shared" si="108"/>
        <v>C45-2</v>
      </c>
      <c r="E1324" t="s">
        <v>1704</v>
      </c>
      <c r="F1324">
        <v>2</v>
      </c>
      <c r="G1324" t="s">
        <v>325</v>
      </c>
    </row>
    <row r="1325" spans="1:7" x14ac:dyDescent="0.25">
      <c r="A1325" t="str">
        <f t="shared" si="105"/>
        <v>C46-1</v>
      </c>
      <c r="B1325" t="str">
        <f t="shared" si="106"/>
        <v>FPGA_VCC</v>
      </c>
      <c r="C1325" t="str">
        <f t="shared" si="107"/>
        <v>C46-FPGA_VCC</v>
      </c>
      <c r="D1325" t="str">
        <f t="shared" si="108"/>
        <v>C46-1</v>
      </c>
      <c r="E1325" t="s">
        <v>1705</v>
      </c>
      <c r="F1325">
        <v>1</v>
      </c>
      <c r="G1325" t="s">
        <v>385</v>
      </c>
    </row>
    <row r="1326" spans="1:7" x14ac:dyDescent="0.25">
      <c r="A1326" t="str">
        <f t="shared" si="105"/>
        <v>C46-2</v>
      </c>
      <c r="B1326" t="str">
        <f t="shared" si="106"/>
        <v>GND</v>
      </c>
      <c r="C1326" t="str">
        <f t="shared" si="107"/>
        <v>C46-GND</v>
      </c>
      <c r="D1326" t="str">
        <f t="shared" si="108"/>
        <v>C46-2</v>
      </c>
      <c r="E1326" t="s">
        <v>1705</v>
      </c>
      <c r="F1326">
        <v>2</v>
      </c>
      <c r="G1326" t="s">
        <v>325</v>
      </c>
    </row>
    <row r="1327" spans="1:7" x14ac:dyDescent="0.25">
      <c r="A1327" t="str">
        <f t="shared" si="105"/>
        <v>C47-1</v>
      </c>
      <c r="B1327" t="str">
        <f t="shared" si="106"/>
        <v>FPGA_VCC</v>
      </c>
      <c r="C1327" t="str">
        <f t="shared" si="107"/>
        <v>C47-FPGA_VCC</v>
      </c>
      <c r="D1327" t="str">
        <f t="shared" si="108"/>
        <v>C47-1</v>
      </c>
      <c r="E1327" t="s">
        <v>1706</v>
      </c>
      <c r="F1327">
        <v>1</v>
      </c>
      <c r="G1327" t="s">
        <v>385</v>
      </c>
    </row>
    <row r="1328" spans="1:7" x14ac:dyDescent="0.25">
      <c r="A1328" t="str">
        <f t="shared" si="105"/>
        <v>C47-2</v>
      </c>
      <c r="B1328" t="str">
        <f t="shared" si="106"/>
        <v>GND</v>
      </c>
      <c r="C1328" t="str">
        <f t="shared" si="107"/>
        <v>C47-GND</v>
      </c>
      <c r="D1328" t="str">
        <f t="shared" si="108"/>
        <v>C47-2</v>
      </c>
      <c r="E1328" t="s">
        <v>1706</v>
      </c>
      <c r="F1328">
        <v>2</v>
      </c>
      <c r="G1328" t="s">
        <v>325</v>
      </c>
    </row>
    <row r="1329" spans="1:7" x14ac:dyDescent="0.25">
      <c r="A1329" t="str">
        <f t="shared" si="105"/>
        <v>C48-1</v>
      </c>
      <c r="B1329" t="str">
        <f t="shared" si="106"/>
        <v>FPGA_VCC</v>
      </c>
      <c r="C1329" t="str">
        <f t="shared" si="107"/>
        <v>C48-FPGA_VCC</v>
      </c>
      <c r="D1329" t="str">
        <f t="shared" si="108"/>
        <v>C48-1</v>
      </c>
      <c r="E1329" t="s">
        <v>1707</v>
      </c>
      <c r="F1329">
        <v>1</v>
      </c>
      <c r="G1329" t="s">
        <v>385</v>
      </c>
    </row>
    <row r="1330" spans="1:7" x14ac:dyDescent="0.25">
      <c r="A1330" t="str">
        <f t="shared" si="105"/>
        <v>C48-2</v>
      </c>
      <c r="B1330" t="str">
        <f t="shared" si="106"/>
        <v>GND</v>
      </c>
      <c r="C1330" t="str">
        <f t="shared" si="107"/>
        <v>C48-GND</v>
      </c>
      <c r="D1330" t="str">
        <f t="shared" si="108"/>
        <v>C48-2</v>
      </c>
      <c r="E1330" t="s">
        <v>1707</v>
      </c>
      <c r="F1330">
        <v>2</v>
      </c>
      <c r="G1330" t="s">
        <v>325</v>
      </c>
    </row>
    <row r="1331" spans="1:7" x14ac:dyDescent="0.25">
      <c r="A1331" t="str">
        <f t="shared" si="105"/>
        <v>C49-1</v>
      </c>
      <c r="B1331" t="str">
        <f t="shared" si="106"/>
        <v>FPGA_VCC</v>
      </c>
      <c r="C1331" t="str">
        <f t="shared" si="107"/>
        <v>C49-FPGA_VCC</v>
      </c>
      <c r="D1331" t="str">
        <f t="shared" si="108"/>
        <v>C49-1</v>
      </c>
      <c r="E1331" t="s">
        <v>1708</v>
      </c>
      <c r="F1331">
        <v>1</v>
      </c>
      <c r="G1331" t="s">
        <v>385</v>
      </c>
    </row>
    <row r="1332" spans="1:7" x14ac:dyDescent="0.25">
      <c r="A1332" t="str">
        <f t="shared" si="105"/>
        <v>C49-2</v>
      </c>
      <c r="B1332" t="str">
        <f t="shared" si="106"/>
        <v>GND</v>
      </c>
      <c r="C1332" t="str">
        <f t="shared" si="107"/>
        <v>C49-GND</v>
      </c>
      <c r="D1332" t="str">
        <f t="shared" si="108"/>
        <v>C49-2</v>
      </c>
      <c r="E1332" t="s">
        <v>1708</v>
      </c>
      <c r="F1332">
        <v>2</v>
      </c>
      <c r="G1332" t="s">
        <v>325</v>
      </c>
    </row>
    <row r="1333" spans="1:7" x14ac:dyDescent="0.25">
      <c r="A1333" t="str">
        <f t="shared" si="105"/>
        <v>C51-1</v>
      </c>
      <c r="B1333" t="str">
        <f t="shared" si="106"/>
        <v>1.8V</v>
      </c>
      <c r="C1333" t="str">
        <f t="shared" si="107"/>
        <v>C51-1.8V</v>
      </c>
      <c r="D1333" t="str">
        <f t="shared" si="108"/>
        <v>C51-1</v>
      </c>
      <c r="E1333" t="s">
        <v>1709</v>
      </c>
      <c r="F1333">
        <v>1</v>
      </c>
      <c r="G1333" t="s">
        <v>288</v>
      </c>
    </row>
    <row r="1334" spans="1:7" x14ac:dyDescent="0.25">
      <c r="A1334" t="str">
        <f t="shared" si="105"/>
        <v>C51-2</v>
      </c>
      <c r="B1334" t="str">
        <f t="shared" si="106"/>
        <v>GND</v>
      </c>
      <c r="C1334" t="str">
        <f t="shared" si="107"/>
        <v>C51-GND</v>
      </c>
      <c r="D1334" t="str">
        <f t="shared" si="108"/>
        <v>C51-2</v>
      </c>
      <c r="E1334" t="s">
        <v>1709</v>
      </c>
      <c r="F1334">
        <v>2</v>
      </c>
      <c r="G1334" t="s">
        <v>325</v>
      </c>
    </row>
    <row r="1335" spans="1:7" x14ac:dyDescent="0.25">
      <c r="A1335" t="str">
        <f t="shared" si="105"/>
        <v>C52-1</v>
      </c>
      <c r="B1335" t="str">
        <f t="shared" si="106"/>
        <v>VCCPLLDIG_SDM</v>
      </c>
      <c r="C1335" t="str">
        <f t="shared" si="107"/>
        <v>C52-VCCPLLDIG_SDM</v>
      </c>
      <c r="D1335" t="str">
        <f t="shared" si="108"/>
        <v>C52-1</v>
      </c>
      <c r="E1335" t="s">
        <v>1710</v>
      </c>
      <c r="F1335">
        <v>1</v>
      </c>
      <c r="G1335" t="s">
        <v>614</v>
      </c>
    </row>
    <row r="1336" spans="1:7" x14ac:dyDescent="0.25">
      <c r="A1336" t="str">
        <f t="shared" si="105"/>
        <v>C52-2</v>
      </c>
      <c r="B1336" t="str">
        <f t="shared" si="106"/>
        <v>GND</v>
      </c>
      <c r="C1336" t="str">
        <f t="shared" si="107"/>
        <v>C52-GND</v>
      </c>
      <c r="D1336" t="str">
        <f t="shared" si="108"/>
        <v>C52-2</v>
      </c>
      <c r="E1336" t="s">
        <v>1710</v>
      </c>
      <c r="F1336">
        <v>2</v>
      </c>
      <c r="G1336" t="s">
        <v>325</v>
      </c>
    </row>
    <row r="1337" spans="1:7" x14ac:dyDescent="0.25">
      <c r="A1337" t="str">
        <f t="shared" si="105"/>
        <v>C53-1</v>
      </c>
      <c r="B1337" t="str">
        <f t="shared" si="106"/>
        <v>FPGA_VCC</v>
      </c>
      <c r="C1337" t="str">
        <f t="shared" si="107"/>
        <v>C53-FPGA_VCC</v>
      </c>
      <c r="D1337" t="str">
        <f t="shared" si="108"/>
        <v>C53-1</v>
      </c>
      <c r="E1337" t="s">
        <v>1711</v>
      </c>
      <c r="F1337">
        <v>1</v>
      </c>
      <c r="G1337" t="s">
        <v>385</v>
      </c>
    </row>
    <row r="1338" spans="1:7" x14ac:dyDescent="0.25">
      <c r="A1338" t="str">
        <f t="shared" si="105"/>
        <v>C53-2</v>
      </c>
      <c r="B1338" t="str">
        <f t="shared" si="106"/>
        <v>GND</v>
      </c>
      <c r="C1338" t="str">
        <f t="shared" si="107"/>
        <v>C53-GND</v>
      </c>
      <c r="D1338" t="str">
        <f t="shared" si="108"/>
        <v>C53-2</v>
      </c>
      <c r="E1338" t="s">
        <v>1711</v>
      </c>
      <c r="F1338">
        <v>2</v>
      </c>
      <c r="G1338" t="s">
        <v>325</v>
      </c>
    </row>
    <row r="1339" spans="1:7" x14ac:dyDescent="0.25">
      <c r="A1339" t="str">
        <f t="shared" si="105"/>
        <v>C54-1</v>
      </c>
      <c r="B1339" t="str">
        <f t="shared" si="106"/>
        <v>VCCPLLDIG_SDM</v>
      </c>
      <c r="C1339" t="str">
        <f t="shared" si="107"/>
        <v>C54-VCCPLLDIG_SDM</v>
      </c>
      <c r="D1339" t="str">
        <f t="shared" si="108"/>
        <v>C54-1</v>
      </c>
      <c r="E1339" t="s">
        <v>1712</v>
      </c>
      <c r="F1339">
        <v>1</v>
      </c>
      <c r="G1339" t="s">
        <v>614</v>
      </c>
    </row>
    <row r="1340" spans="1:7" x14ac:dyDescent="0.25">
      <c r="A1340" t="str">
        <f t="shared" si="105"/>
        <v>C54-2</v>
      </c>
      <c r="B1340" t="str">
        <f t="shared" si="106"/>
        <v>GND</v>
      </c>
      <c r="C1340" t="str">
        <f t="shared" si="107"/>
        <v>C54-GND</v>
      </c>
      <c r="D1340" t="str">
        <f t="shared" si="108"/>
        <v>C54-2</v>
      </c>
      <c r="E1340" t="s">
        <v>1712</v>
      </c>
      <c r="F1340">
        <v>2</v>
      </c>
      <c r="G1340" t="s">
        <v>325</v>
      </c>
    </row>
    <row r="1341" spans="1:7" x14ac:dyDescent="0.25">
      <c r="A1341" t="str">
        <f t="shared" si="105"/>
        <v>C55-1</v>
      </c>
      <c r="B1341" t="str">
        <f t="shared" si="106"/>
        <v>FPGA_VCC</v>
      </c>
      <c r="C1341" t="str">
        <f t="shared" si="107"/>
        <v>C55-FPGA_VCC</v>
      </c>
      <c r="D1341" t="str">
        <f t="shared" si="108"/>
        <v>C55-1</v>
      </c>
      <c r="E1341" t="s">
        <v>1713</v>
      </c>
      <c r="F1341">
        <v>1</v>
      </c>
      <c r="G1341" t="s">
        <v>385</v>
      </c>
    </row>
    <row r="1342" spans="1:7" x14ac:dyDescent="0.25">
      <c r="A1342" t="str">
        <f t="shared" si="105"/>
        <v>C55-2</v>
      </c>
      <c r="B1342" t="str">
        <f t="shared" si="106"/>
        <v>GND</v>
      </c>
      <c r="C1342" t="str">
        <f t="shared" si="107"/>
        <v>C55-GND</v>
      </c>
      <c r="D1342" t="str">
        <f t="shared" si="108"/>
        <v>C55-2</v>
      </c>
      <c r="E1342" t="s">
        <v>1713</v>
      </c>
      <c r="F1342">
        <v>2</v>
      </c>
      <c r="G1342" t="s">
        <v>325</v>
      </c>
    </row>
    <row r="1343" spans="1:7" x14ac:dyDescent="0.25">
      <c r="A1343" t="str">
        <f t="shared" si="105"/>
        <v>C56-1</v>
      </c>
      <c r="B1343" t="str">
        <f t="shared" si="106"/>
        <v>VCCPLL_SDM</v>
      </c>
      <c r="C1343" t="str">
        <f t="shared" si="107"/>
        <v>C56-VCCPLL_SDM</v>
      </c>
      <c r="D1343" t="str">
        <f t="shared" si="108"/>
        <v>C56-1</v>
      </c>
      <c r="E1343" t="s">
        <v>1714</v>
      </c>
      <c r="F1343">
        <v>1</v>
      </c>
      <c r="G1343" t="s">
        <v>616</v>
      </c>
    </row>
    <row r="1344" spans="1:7" x14ac:dyDescent="0.25">
      <c r="A1344" t="str">
        <f t="shared" si="105"/>
        <v>C56-2</v>
      </c>
      <c r="B1344" t="str">
        <f t="shared" si="106"/>
        <v>GND</v>
      </c>
      <c r="C1344" t="str">
        <f t="shared" si="107"/>
        <v>C56-GND</v>
      </c>
      <c r="D1344" t="str">
        <f t="shared" si="108"/>
        <v>C56-2</v>
      </c>
      <c r="E1344" t="s">
        <v>1714</v>
      </c>
      <c r="F1344">
        <v>2</v>
      </c>
      <c r="G1344" t="s">
        <v>325</v>
      </c>
    </row>
    <row r="1345" spans="1:7" x14ac:dyDescent="0.25">
      <c r="A1345" t="str">
        <f t="shared" si="105"/>
        <v>C57-1</v>
      </c>
      <c r="B1345" t="str">
        <f t="shared" si="106"/>
        <v>FPGA_VCC</v>
      </c>
      <c r="C1345" t="str">
        <f t="shared" si="107"/>
        <v>C57-FPGA_VCC</v>
      </c>
      <c r="D1345" t="str">
        <f t="shared" si="108"/>
        <v>C57-1</v>
      </c>
      <c r="E1345" t="s">
        <v>1715</v>
      </c>
      <c r="F1345">
        <v>1</v>
      </c>
      <c r="G1345" t="s">
        <v>385</v>
      </c>
    </row>
    <row r="1346" spans="1:7" x14ac:dyDescent="0.25">
      <c r="A1346" t="str">
        <f t="shared" si="105"/>
        <v>C57-2</v>
      </c>
      <c r="B1346" t="str">
        <f t="shared" si="106"/>
        <v>GND</v>
      </c>
      <c r="C1346" t="str">
        <f t="shared" si="107"/>
        <v>C57-GND</v>
      </c>
      <c r="D1346" t="str">
        <f t="shared" si="108"/>
        <v>C57-2</v>
      </c>
      <c r="E1346" t="s">
        <v>1715</v>
      </c>
      <c r="F1346">
        <v>2</v>
      </c>
      <c r="G1346" t="s">
        <v>325</v>
      </c>
    </row>
    <row r="1347" spans="1:7" x14ac:dyDescent="0.25">
      <c r="A1347" t="str">
        <f t="shared" si="105"/>
        <v>C58-1</v>
      </c>
      <c r="B1347" t="str">
        <f t="shared" si="106"/>
        <v>GND</v>
      </c>
      <c r="C1347" t="str">
        <f t="shared" si="107"/>
        <v>C58-GND</v>
      </c>
      <c r="D1347" t="str">
        <f t="shared" si="108"/>
        <v>C58-1</v>
      </c>
      <c r="E1347" t="s">
        <v>1716</v>
      </c>
      <c r="F1347">
        <v>1</v>
      </c>
      <c r="G1347" t="s">
        <v>325</v>
      </c>
    </row>
    <row r="1348" spans="1:7" x14ac:dyDescent="0.25">
      <c r="A1348" t="str">
        <f t="shared" si="105"/>
        <v>C58-2</v>
      </c>
      <c r="B1348" t="str">
        <f t="shared" si="106"/>
        <v>3.3V</v>
      </c>
      <c r="C1348" t="str">
        <f t="shared" si="107"/>
        <v>C58-3.3V</v>
      </c>
      <c r="D1348" t="str">
        <f t="shared" si="108"/>
        <v>C58-2</v>
      </c>
      <c r="E1348" t="s">
        <v>1716</v>
      </c>
      <c r="F1348">
        <v>2</v>
      </c>
      <c r="G1348" t="s">
        <v>290</v>
      </c>
    </row>
    <row r="1349" spans="1:7" x14ac:dyDescent="0.25">
      <c r="A1349" t="str">
        <f t="shared" si="105"/>
        <v>C59-1</v>
      </c>
      <c r="B1349" t="str">
        <f t="shared" si="106"/>
        <v>VCCPLL_SDM</v>
      </c>
      <c r="C1349" t="str">
        <f t="shared" si="107"/>
        <v>C59-VCCPLL_SDM</v>
      </c>
      <c r="D1349" t="str">
        <f t="shared" si="108"/>
        <v>C59-1</v>
      </c>
      <c r="E1349" t="s">
        <v>1717</v>
      </c>
      <c r="F1349">
        <v>1</v>
      </c>
      <c r="G1349" t="s">
        <v>616</v>
      </c>
    </row>
    <row r="1350" spans="1:7" x14ac:dyDescent="0.25">
      <c r="A1350" t="str">
        <f t="shared" ref="A1350:A1413" si="109">$E1350&amp;"-"&amp;$F1350</f>
        <v>C59-2</v>
      </c>
      <c r="B1350" t="str">
        <f t="shared" ref="B1350:B1413" si="110">IF(OR(E1350=$A$2,E1350=$B$2,E1350=$C$2,E1350=$D$2),"--",G1350)</f>
        <v>GND</v>
      </c>
      <c r="C1350" t="str">
        <f t="shared" ref="C1350:C1413" si="111">$E1350&amp;"-"&amp;$G1350</f>
        <v>C59-GND</v>
      </c>
      <c r="D1350" t="str">
        <f t="shared" ref="D1350:D1413" si="112">A1350</f>
        <v>C59-2</v>
      </c>
      <c r="E1350" t="s">
        <v>1717</v>
      </c>
      <c r="F1350">
        <v>2</v>
      </c>
      <c r="G1350" t="s">
        <v>325</v>
      </c>
    </row>
    <row r="1351" spans="1:7" x14ac:dyDescent="0.25">
      <c r="A1351" t="str">
        <f t="shared" si="109"/>
        <v>C60-1</v>
      </c>
      <c r="B1351" t="str">
        <f t="shared" si="110"/>
        <v>FPGA_VCC</v>
      </c>
      <c r="C1351" t="str">
        <f t="shared" si="111"/>
        <v>C60-FPGA_VCC</v>
      </c>
      <c r="D1351" t="str">
        <f t="shared" si="112"/>
        <v>C60-1</v>
      </c>
      <c r="E1351" t="s">
        <v>1718</v>
      </c>
      <c r="F1351">
        <v>1</v>
      </c>
      <c r="G1351" t="s">
        <v>385</v>
      </c>
    </row>
    <row r="1352" spans="1:7" x14ac:dyDescent="0.25">
      <c r="A1352" t="str">
        <f t="shared" si="109"/>
        <v>C60-2</v>
      </c>
      <c r="B1352" t="str">
        <f t="shared" si="110"/>
        <v>GND</v>
      </c>
      <c r="C1352" t="str">
        <f t="shared" si="111"/>
        <v>C60-GND</v>
      </c>
      <c r="D1352" t="str">
        <f t="shared" si="112"/>
        <v>C60-2</v>
      </c>
      <c r="E1352" t="s">
        <v>1718</v>
      </c>
      <c r="F1352">
        <v>2</v>
      </c>
      <c r="G1352" t="s">
        <v>325</v>
      </c>
    </row>
    <row r="1353" spans="1:7" x14ac:dyDescent="0.25">
      <c r="A1353" t="str">
        <f t="shared" si="109"/>
        <v>C61-1</v>
      </c>
      <c r="B1353" t="str">
        <f t="shared" si="110"/>
        <v>1.8V</v>
      </c>
      <c r="C1353" t="str">
        <f t="shared" si="111"/>
        <v>C61-1.8V</v>
      </c>
      <c r="D1353" t="str">
        <f t="shared" si="112"/>
        <v>C61-1</v>
      </c>
      <c r="E1353" t="s">
        <v>1719</v>
      </c>
      <c r="F1353">
        <v>1</v>
      </c>
      <c r="G1353" t="s">
        <v>288</v>
      </c>
    </row>
    <row r="1354" spans="1:7" x14ac:dyDescent="0.25">
      <c r="A1354" t="str">
        <f t="shared" si="109"/>
        <v>C61-2</v>
      </c>
      <c r="B1354" t="str">
        <f t="shared" si="110"/>
        <v>GND</v>
      </c>
      <c r="C1354" t="str">
        <f t="shared" si="111"/>
        <v>C61-GND</v>
      </c>
      <c r="D1354" t="str">
        <f t="shared" si="112"/>
        <v>C61-2</v>
      </c>
      <c r="E1354" t="s">
        <v>1719</v>
      </c>
      <c r="F1354">
        <v>2</v>
      </c>
      <c r="G1354" t="s">
        <v>325</v>
      </c>
    </row>
    <row r="1355" spans="1:7" x14ac:dyDescent="0.25">
      <c r="A1355" t="str">
        <f t="shared" si="109"/>
        <v>C62-1</v>
      </c>
      <c r="B1355" t="str">
        <f t="shared" si="110"/>
        <v>1.8V</v>
      </c>
      <c r="C1355" t="str">
        <f t="shared" si="111"/>
        <v>C62-1.8V</v>
      </c>
      <c r="D1355" t="str">
        <f t="shared" si="112"/>
        <v>C62-1</v>
      </c>
      <c r="E1355" t="s">
        <v>1720</v>
      </c>
      <c r="F1355">
        <v>1</v>
      </c>
      <c r="G1355" t="s">
        <v>288</v>
      </c>
    </row>
    <row r="1356" spans="1:7" x14ac:dyDescent="0.25">
      <c r="A1356" t="str">
        <f t="shared" si="109"/>
        <v>C62-2</v>
      </c>
      <c r="B1356" t="str">
        <f t="shared" si="110"/>
        <v>GND</v>
      </c>
      <c r="C1356" t="str">
        <f t="shared" si="111"/>
        <v>C62-GND</v>
      </c>
      <c r="D1356" t="str">
        <f t="shared" si="112"/>
        <v>C62-2</v>
      </c>
      <c r="E1356" t="s">
        <v>1720</v>
      </c>
      <c r="F1356">
        <v>2</v>
      </c>
      <c r="G1356" t="s">
        <v>325</v>
      </c>
    </row>
    <row r="1357" spans="1:7" x14ac:dyDescent="0.25">
      <c r="A1357" t="str">
        <f t="shared" si="109"/>
        <v>C63-1</v>
      </c>
      <c r="B1357" t="str">
        <f t="shared" si="110"/>
        <v>GND</v>
      </c>
      <c r="C1357" t="str">
        <f t="shared" si="111"/>
        <v>C63-GND</v>
      </c>
      <c r="D1357" t="str">
        <f t="shared" si="112"/>
        <v>C63-1</v>
      </c>
      <c r="E1357" t="s">
        <v>1721</v>
      </c>
      <c r="F1357">
        <v>1</v>
      </c>
      <c r="G1357" t="s">
        <v>325</v>
      </c>
    </row>
    <row r="1358" spans="1:7" x14ac:dyDescent="0.25">
      <c r="A1358" t="str">
        <f t="shared" si="109"/>
        <v>C63-2</v>
      </c>
      <c r="B1358" t="str">
        <f t="shared" si="110"/>
        <v>3.3V</v>
      </c>
      <c r="C1358" t="str">
        <f t="shared" si="111"/>
        <v>C63-3.3V</v>
      </c>
      <c r="D1358" t="str">
        <f t="shared" si="112"/>
        <v>C63-2</v>
      </c>
      <c r="E1358" t="s">
        <v>1721</v>
      </c>
      <c r="F1358">
        <v>2</v>
      </c>
      <c r="G1358" t="s">
        <v>290</v>
      </c>
    </row>
    <row r="1359" spans="1:7" x14ac:dyDescent="0.25">
      <c r="A1359" t="str">
        <f t="shared" si="109"/>
        <v>C64-1</v>
      </c>
      <c r="B1359" t="str">
        <f t="shared" si="110"/>
        <v>GND</v>
      </c>
      <c r="C1359" t="str">
        <f t="shared" si="111"/>
        <v>C64-GND</v>
      </c>
      <c r="D1359" t="str">
        <f t="shared" si="112"/>
        <v>C64-1</v>
      </c>
      <c r="E1359" t="s">
        <v>1722</v>
      </c>
      <c r="F1359">
        <v>1</v>
      </c>
      <c r="G1359" t="s">
        <v>325</v>
      </c>
    </row>
    <row r="1360" spans="1:7" x14ac:dyDescent="0.25">
      <c r="A1360" t="str">
        <f t="shared" si="109"/>
        <v>C64-2</v>
      </c>
      <c r="B1360" t="str">
        <f t="shared" si="110"/>
        <v>1.2V</v>
      </c>
      <c r="C1360" t="str">
        <f t="shared" si="111"/>
        <v>C64-1.2V</v>
      </c>
      <c r="D1360" t="str">
        <f t="shared" si="112"/>
        <v>C64-2</v>
      </c>
      <c r="E1360" t="s">
        <v>1722</v>
      </c>
      <c r="F1360">
        <v>2</v>
      </c>
      <c r="G1360" t="s">
        <v>285</v>
      </c>
    </row>
    <row r="1361" spans="1:7" x14ac:dyDescent="0.25">
      <c r="A1361" t="str">
        <f t="shared" si="109"/>
        <v>C65-1</v>
      </c>
      <c r="B1361" t="str">
        <f t="shared" si="110"/>
        <v>1.2V</v>
      </c>
      <c r="C1361" t="str">
        <f t="shared" si="111"/>
        <v>C65-1.2V</v>
      </c>
      <c r="D1361" t="str">
        <f t="shared" si="112"/>
        <v>C65-1</v>
      </c>
      <c r="E1361" t="s">
        <v>1723</v>
      </c>
      <c r="F1361">
        <v>1</v>
      </c>
      <c r="G1361" t="s">
        <v>285</v>
      </c>
    </row>
    <row r="1362" spans="1:7" x14ac:dyDescent="0.25">
      <c r="A1362" t="str">
        <f t="shared" si="109"/>
        <v>C65-2</v>
      </c>
      <c r="B1362" t="str">
        <f t="shared" si="110"/>
        <v>GND</v>
      </c>
      <c r="C1362" t="str">
        <f t="shared" si="111"/>
        <v>C65-GND</v>
      </c>
      <c r="D1362" t="str">
        <f t="shared" si="112"/>
        <v>C65-2</v>
      </c>
      <c r="E1362" t="s">
        <v>1723</v>
      </c>
      <c r="F1362">
        <v>2</v>
      </c>
      <c r="G1362" t="s">
        <v>325</v>
      </c>
    </row>
    <row r="1363" spans="1:7" x14ac:dyDescent="0.25">
      <c r="A1363" t="str">
        <f t="shared" si="109"/>
        <v>C66-1</v>
      </c>
      <c r="B1363" t="str">
        <f t="shared" si="110"/>
        <v>FPGA_VCC</v>
      </c>
      <c r="C1363" t="str">
        <f t="shared" si="111"/>
        <v>C66-FPGA_VCC</v>
      </c>
      <c r="D1363" t="str">
        <f t="shared" si="112"/>
        <v>C66-1</v>
      </c>
      <c r="E1363" t="s">
        <v>1724</v>
      </c>
      <c r="F1363">
        <v>1</v>
      </c>
      <c r="G1363" t="s">
        <v>385</v>
      </c>
    </row>
    <row r="1364" spans="1:7" x14ac:dyDescent="0.25">
      <c r="A1364" t="str">
        <f t="shared" si="109"/>
        <v>C66-2</v>
      </c>
      <c r="B1364" t="str">
        <f t="shared" si="110"/>
        <v>GND</v>
      </c>
      <c r="C1364" t="str">
        <f t="shared" si="111"/>
        <v>C66-GND</v>
      </c>
      <c r="D1364" t="str">
        <f t="shared" si="112"/>
        <v>C66-2</v>
      </c>
      <c r="E1364" t="s">
        <v>1724</v>
      </c>
      <c r="F1364">
        <v>2</v>
      </c>
      <c r="G1364" t="s">
        <v>325</v>
      </c>
    </row>
    <row r="1365" spans="1:7" x14ac:dyDescent="0.25">
      <c r="A1365" t="str">
        <f t="shared" si="109"/>
        <v>C67-1</v>
      </c>
      <c r="B1365" t="str">
        <f t="shared" si="110"/>
        <v>VCCADC_SDM</v>
      </c>
      <c r="C1365" t="str">
        <f t="shared" si="111"/>
        <v>C67-VCCADC_SDM</v>
      </c>
      <c r="D1365" t="str">
        <f t="shared" si="112"/>
        <v>C67-1</v>
      </c>
      <c r="E1365" t="s">
        <v>1725</v>
      </c>
      <c r="F1365">
        <v>1</v>
      </c>
      <c r="G1365" t="s">
        <v>612</v>
      </c>
    </row>
    <row r="1366" spans="1:7" x14ac:dyDescent="0.25">
      <c r="A1366" t="str">
        <f t="shared" si="109"/>
        <v>C67-2</v>
      </c>
      <c r="B1366" t="str">
        <f t="shared" si="110"/>
        <v>GND</v>
      </c>
      <c r="C1366" t="str">
        <f t="shared" si="111"/>
        <v>C67-GND</v>
      </c>
      <c r="D1366" t="str">
        <f t="shared" si="112"/>
        <v>C67-2</v>
      </c>
      <c r="E1366" t="s">
        <v>1725</v>
      </c>
      <c r="F1366">
        <v>2</v>
      </c>
      <c r="G1366" t="s">
        <v>325</v>
      </c>
    </row>
    <row r="1367" spans="1:7" x14ac:dyDescent="0.25">
      <c r="A1367" t="str">
        <f t="shared" si="109"/>
        <v>C68-1</v>
      </c>
      <c r="B1367" t="str">
        <f t="shared" si="110"/>
        <v>FPGA_VCC</v>
      </c>
      <c r="C1367" t="str">
        <f t="shared" si="111"/>
        <v>C68-FPGA_VCC</v>
      </c>
      <c r="D1367" t="str">
        <f t="shared" si="112"/>
        <v>C68-1</v>
      </c>
      <c r="E1367" t="s">
        <v>1726</v>
      </c>
      <c r="F1367">
        <v>1</v>
      </c>
      <c r="G1367" t="s">
        <v>385</v>
      </c>
    </row>
    <row r="1368" spans="1:7" x14ac:dyDescent="0.25">
      <c r="A1368" t="str">
        <f t="shared" si="109"/>
        <v>C68-2</v>
      </c>
      <c r="B1368" t="str">
        <f t="shared" si="110"/>
        <v>GND</v>
      </c>
      <c r="C1368" t="str">
        <f t="shared" si="111"/>
        <v>C68-GND</v>
      </c>
      <c r="D1368" t="str">
        <f t="shared" si="112"/>
        <v>C68-2</v>
      </c>
      <c r="E1368" t="s">
        <v>1726</v>
      </c>
      <c r="F1368">
        <v>2</v>
      </c>
      <c r="G1368" t="s">
        <v>325</v>
      </c>
    </row>
    <row r="1369" spans="1:7" x14ac:dyDescent="0.25">
      <c r="A1369" t="str">
        <f t="shared" si="109"/>
        <v>C69-1</v>
      </c>
      <c r="B1369" t="str">
        <f t="shared" si="110"/>
        <v>1.8V</v>
      </c>
      <c r="C1369" t="str">
        <f t="shared" si="111"/>
        <v>C69-1.8V</v>
      </c>
      <c r="D1369" t="str">
        <f t="shared" si="112"/>
        <v>C69-1</v>
      </c>
      <c r="E1369" t="s">
        <v>1727</v>
      </c>
      <c r="F1369">
        <v>1</v>
      </c>
      <c r="G1369" t="s">
        <v>288</v>
      </c>
    </row>
    <row r="1370" spans="1:7" x14ac:dyDescent="0.25">
      <c r="A1370" t="str">
        <f t="shared" si="109"/>
        <v>C69-2</v>
      </c>
      <c r="B1370" t="str">
        <f t="shared" si="110"/>
        <v>GND</v>
      </c>
      <c r="C1370" t="str">
        <f t="shared" si="111"/>
        <v>C69-GND</v>
      </c>
      <c r="D1370" t="str">
        <f t="shared" si="112"/>
        <v>C69-2</v>
      </c>
      <c r="E1370" t="s">
        <v>1727</v>
      </c>
      <c r="F1370">
        <v>2</v>
      </c>
      <c r="G1370" t="s">
        <v>325</v>
      </c>
    </row>
    <row r="1371" spans="1:7" x14ac:dyDescent="0.25">
      <c r="A1371" t="str">
        <f t="shared" si="109"/>
        <v>C70-1</v>
      </c>
      <c r="B1371" t="str">
        <f t="shared" si="110"/>
        <v>1.8V</v>
      </c>
      <c r="C1371" t="str">
        <f t="shared" si="111"/>
        <v>C70-1.8V</v>
      </c>
      <c r="D1371" t="str">
        <f t="shared" si="112"/>
        <v>C70-1</v>
      </c>
      <c r="E1371" t="s">
        <v>1728</v>
      </c>
      <c r="F1371">
        <v>1</v>
      </c>
      <c r="G1371" t="s">
        <v>288</v>
      </c>
    </row>
    <row r="1372" spans="1:7" x14ac:dyDescent="0.25">
      <c r="A1372" t="str">
        <f t="shared" si="109"/>
        <v>C70-2</v>
      </c>
      <c r="B1372" t="str">
        <f t="shared" si="110"/>
        <v>GND</v>
      </c>
      <c r="C1372" t="str">
        <f t="shared" si="111"/>
        <v>C70-GND</v>
      </c>
      <c r="D1372" t="str">
        <f t="shared" si="112"/>
        <v>C70-2</v>
      </c>
      <c r="E1372" t="s">
        <v>1728</v>
      </c>
      <c r="F1372">
        <v>2</v>
      </c>
      <c r="G1372" t="s">
        <v>325</v>
      </c>
    </row>
    <row r="1373" spans="1:7" x14ac:dyDescent="0.25">
      <c r="A1373" t="str">
        <f t="shared" si="109"/>
        <v>C71-1</v>
      </c>
      <c r="B1373" t="str">
        <f t="shared" si="110"/>
        <v>GND</v>
      </c>
      <c r="C1373" t="str">
        <f t="shared" si="111"/>
        <v>C71-GND</v>
      </c>
      <c r="D1373" t="str">
        <f t="shared" si="112"/>
        <v>C71-1</v>
      </c>
      <c r="E1373" t="s">
        <v>1729</v>
      </c>
      <c r="F1373">
        <v>1</v>
      </c>
      <c r="G1373" t="s">
        <v>325</v>
      </c>
    </row>
    <row r="1374" spans="1:7" x14ac:dyDescent="0.25">
      <c r="A1374" t="str">
        <f t="shared" si="109"/>
        <v>C71-2</v>
      </c>
      <c r="B1374" t="str">
        <f t="shared" si="110"/>
        <v>3.3V</v>
      </c>
      <c r="C1374" t="str">
        <f t="shared" si="111"/>
        <v>C71-3.3V</v>
      </c>
      <c r="D1374" t="str">
        <f t="shared" si="112"/>
        <v>C71-2</v>
      </c>
      <c r="E1374" t="s">
        <v>1729</v>
      </c>
      <c r="F1374">
        <v>2</v>
      </c>
      <c r="G1374" t="s">
        <v>290</v>
      </c>
    </row>
    <row r="1375" spans="1:7" x14ac:dyDescent="0.25">
      <c r="A1375" t="str">
        <f t="shared" si="109"/>
        <v>C72-1</v>
      </c>
      <c r="B1375" t="str">
        <f t="shared" si="110"/>
        <v>1.8V</v>
      </c>
      <c r="C1375" t="str">
        <f t="shared" si="111"/>
        <v>C72-1.8V</v>
      </c>
      <c r="D1375" t="str">
        <f t="shared" si="112"/>
        <v>C72-1</v>
      </c>
      <c r="E1375" t="s">
        <v>1730</v>
      </c>
      <c r="F1375">
        <v>1</v>
      </c>
      <c r="G1375" t="s">
        <v>288</v>
      </c>
    </row>
    <row r="1376" spans="1:7" x14ac:dyDescent="0.25">
      <c r="A1376" t="str">
        <f t="shared" si="109"/>
        <v>C72-2</v>
      </c>
      <c r="B1376" t="str">
        <f t="shared" si="110"/>
        <v>GND</v>
      </c>
      <c r="C1376" t="str">
        <f t="shared" si="111"/>
        <v>C72-GND</v>
      </c>
      <c r="D1376" t="str">
        <f t="shared" si="112"/>
        <v>C72-2</v>
      </c>
      <c r="E1376" t="s">
        <v>1730</v>
      </c>
      <c r="F1376">
        <v>2</v>
      </c>
      <c r="G1376" t="s">
        <v>325</v>
      </c>
    </row>
    <row r="1377" spans="1:7" x14ac:dyDescent="0.25">
      <c r="A1377" t="str">
        <f t="shared" si="109"/>
        <v>C73-1</v>
      </c>
      <c r="B1377" t="str">
        <f t="shared" si="110"/>
        <v>GND</v>
      </c>
      <c r="C1377" t="str">
        <f t="shared" si="111"/>
        <v>C73-GND</v>
      </c>
      <c r="D1377" t="str">
        <f t="shared" si="112"/>
        <v>C73-1</v>
      </c>
      <c r="E1377" t="s">
        <v>1731</v>
      </c>
      <c r="F1377">
        <v>1</v>
      </c>
      <c r="G1377" t="s">
        <v>325</v>
      </c>
    </row>
    <row r="1378" spans="1:7" x14ac:dyDescent="0.25">
      <c r="A1378" t="str">
        <f t="shared" si="109"/>
        <v>C73-2</v>
      </c>
      <c r="B1378" t="str">
        <f t="shared" si="110"/>
        <v>NetC73_2</v>
      </c>
      <c r="C1378" t="str">
        <f t="shared" si="111"/>
        <v>C73-NetC73_2</v>
      </c>
      <c r="D1378" t="str">
        <f t="shared" si="112"/>
        <v>C73-2</v>
      </c>
      <c r="E1378" t="s">
        <v>1731</v>
      </c>
      <c r="F1378">
        <v>2</v>
      </c>
      <c r="G1378" t="s">
        <v>441</v>
      </c>
    </row>
    <row r="1379" spans="1:7" x14ac:dyDescent="0.25">
      <c r="A1379" t="str">
        <f t="shared" si="109"/>
        <v>C74-1</v>
      </c>
      <c r="B1379" t="str">
        <f t="shared" si="110"/>
        <v>GND</v>
      </c>
      <c r="C1379" t="str">
        <f t="shared" si="111"/>
        <v>C74-GND</v>
      </c>
      <c r="D1379" t="str">
        <f t="shared" si="112"/>
        <v>C74-1</v>
      </c>
      <c r="E1379" t="s">
        <v>1732</v>
      </c>
      <c r="F1379">
        <v>1</v>
      </c>
      <c r="G1379" t="s">
        <v>325</v>
      </c>
    </row>
    <row r="1380" spans="1:7" x14ac:dyDescent="0.25">
      <c r="A1380" t="str">
        <f t="shared" si="109"/>
        <v>C74-2</v>
      </c>
      <c r="B1380" t="str">
        <f t="shared" si="110"/>
        <v>1.8V</v>
      </c>
      <c r="C1380" t="str">
        <f t="shared" si="111"/>
        <v>C74-1.8V</v>
      </c>
      <c r="D1380" t="str">
        <f t="shared" si="112"/>
        <v>C74-2</v>
      </c>
      <c r="E1380" t="s">
        <v>1732</v>
      </c>
      <c r="F1380">
        <v>2</v>
      </c>
      <c r="G1380" t="s">
        <v>288</v>
      </c>
    </row>
    <row r="1381" spans="1:7" x14ac:dyDescent="0.25">
      <c r="A1381" t="str">
        <f t="shared" si="109"/>
        <v>C75-1</v>
      </c>
      <c r="B1381" t="str">
        <f t="shared" si="110"/>
        <v>GND</v>
      </c>
      <c r="C1381" t="str">
        <f t="shared" si="111"/>
        <v>C75-GND</v>
      </c>
      <c r="D1381" t="str">
        <f t="shared" si="112"/>
        <v>C75-1</v>
      </c>
      <c r="E1381" t="s">
        <v>1733</v>
      </c>
      <c r="F1381">
        <v>1</v>
      </c>
      <c r="G1381" t="s">
        <v>325</v>
      </c>
    </row>
    <row r="1382" spans="1:7" x14ac:dyDescent="0.25">
      <c r="A1382" t="str">
        <f t="shared" si="109"/>
        <v>C75-2</v>
      </c>
      <c r="B1382" t="str">
        <f t="shared" si="110"/>
        <v>NetC75_2</v>
      </c>
      <c r="C1382" t="str">
        <f t="shared" si="111"/>
        <v>C75-NetC75_2</v>
      </c>
      <c r="D1382" t="str">
        <f t="shared" si="112"/>
        <v>C75-2</v>
      </c>
      <c r="E1382" t="s">
        <v>1733</v>
      </c>
      <c r="F1382">
        <v>2</v>
      </c>
      <c r="G1382" t="s">
        <v>444</v>
      </c>
    </row>
    <row r="1383" spans="1:7" x14ac:dyDescent="0.25">
      <c r="A1383" t="str">
        <f t="shared" si="109"/>
        <v>C76-1</v>
      </c>
      <c r="B1383" t="str">
        <f t="shared" si="110"/>
        <v>5V</v>
      </c>
      <c r="C1383" t="str">
        <f t="shared" si="111"/>
        <v>C76-5V</v>
      </c>
      <c r="D1383" t="str">
        <f t="shared" si="112"/>
        <v>C76-1</v>
      </c>
      <c r="E1383" t="s">
        <v>1734</v>
      </c>
      <c r="F1383">
        <v>1</v>
      </c>
      <c r="G1383" t="s">
        <v>292</v>
      </c>
    </row>
    <row r="1384" spans="1:7" x14ac:dyDescent="0.25">
      <c r="A1384" t="str">
        <f t="shared" si="109"/>
        <v>C76-2</v>
      </c>
      <c r="B1384" t="str">
        <f t="shared" si="110"/>
        <v>GND</v>
      </c>
      <c r="C1384" t="str">
        <f t="shared" si="111"/>
        <v>C76-GND</v>
      </c>
      <c r="D1384" t="str">
        <f t="shared" si="112"/>
        <v>C76-2</v>
      </c>
      <c r="E1384" t="s">
        <v>1734</v>
      </c>
      <c r="F1384">
        <v>2</v>
      </c>
      <c r="G1384" t="s">
        <v>325</v>
      </c>
    </row>
    <row r="1385" spans="1:7" x14ac:dyDescent="0.25">
      <c r="A1385" t="str">
        <f t="shared" si="109"/>
        <v>C77-1</v>
      </c>
      <c r="B1385" t="str">
        <f t="shared" si="110"/>
        <v>5V</v>
      </c>
      <c r="C1385" t="str">
        <f t="shared" si="111"/>
        <v>C77-5V</v>
      </c>
      <c r="D1385" t="str">
        <f t="shared" si="112"/>
        <v>C77-1</v>
      </c>
      <c r="E1385" t="s">
        <v>1735</v>
      </c>
      <c r="F1385">
        <v>1</v>
      </c>
      <c r="G1385" t="s">
        <v>292</v>
      </c>
    </row>
    <row r="1386" spans="1:7" x14ac:dyDescent="0.25">
      <c r="A1386" t="str">
        <f t="shared" si="109"/>
        <v>C77-2</v>
      </c>
      <c r="B1386" t="str">
        <f t="shared" si="110"/>
        <v>GND</v>
      </c>
      <c r="C1386" t="str">
        <f t="shared" si="111"/>
        <v>C77-GND</v>
      </c>
      <c r="D1386" t="str">
        <f t="shared" si="112"/>
        <v>C77-2</v>
      </c>
      <c r="E1386" t="s">
        <v>1735</v>
      </c>
      <c r="F1386">
        <v>2</v>
      </c>
      <c r="G1386" t="s">
        <v>325</v>
      </c>
    </row>
    <row r="1387" spans="1:7" x14ac:dyDescent="0.25">
      <c r="A1387" t="str">
        <f t="shared" si="109"/>
        <v>C78-1</v>
      </c>
      <c r="B1387" t="str">
        <f t="shared" si="110"/>
        <v>FPGA_VCC</v>
      </c>
      <c r="C1387" t="str">
        <f t="shared" si="111"/>
        <v>C78-FPGA_VCC</v>
      </c>
      <c r="D1387" t="str">
        <f t="shared" si="112"/>
        <v>C78-1</v>
      </c>
      <c r="E1387" t="s">
        <v>1736</v>
      </c>
      <c r="F1387">
        <v>1</v>
      </c>
      <c r="G1387" t="s">
        <v>385</v>
      </c>
    </row>
    <row r="1388" spans="1:7" x14ac:dyDescent="0.25">
      <c r="A1388" t="str">
        <f t="shared" si="109"/>
        <v>C78-2</v>
      </c>
      <c r="B1388" t="str">
        <f t="shared" si="110"/>
        <v>GND</v>
      </c>
      <c r="C1388" t="str">
        <f t="shared" si="111"/>
        <v>C78-GND</v>
      </c>
      <c r="D1388" t="str">
        <f t="shared" si="112"/>
        <v>C78-2</v>
      </c>
      <c r="E1388" t="s">
        <v>1736</v>
      </c>
      <c r="F1388">
        <v>2</v>
      </c>
      <c r="G1388" t="s">
        <v>325</v>
      </c>
    </row>
    <row r="1389" spans="1:7" x14ac:dyDescent="0.25">
      <c r="A1389" t="str">
        <f t="shared" si="109"/>
        <v>C79-1</v>
      </c>
      <c r="B1389" t="str">
        <f t="shared" si="110"/>
        <v>FPGA_VCC</v>
      </c>
      <c r="C1389" t="str">
        <f t="shared" si="111"/>
        <v>C79-FPGA_VCC</v>
      </c>
      <c r="D1389" t="str">
        <f t="shared" si="112"/>
        <v>C79-1</v>
      </c>
      <c r="E1389" t="s">
        <v>1737</v>
      </c>
      <c r="F1389">
        <v>1</v>
      </c>
      <c r="G1389" t="s">
        <v>385</v>
      </c>
    </row>
    <row r="1390" spans="1:7" x14ac:dyDescent="0.25">
      <c r="A1390" t="str">
        <f t="shared" si="109"/>
        <v>C79-2</v>
      </c>
      <c r="B1390" t="str">
        <f t="shared" si="110"/>
        <v>NetC79_2</v>
      </c>
      <c r="C1390" t="str">
        <f t="shared" si="111"/>
        <v>C79-NetC79_2</v>
      </c>
      <c r="D1390" t="str">
        <f t="shared" si="112"/>
        <v>C79-2</v>
      </c>
      <c r="E1390" t="s">
        <v>1737</v>
      </c>
      <c r="F1390">
        <v>2</v>
      </c>
      <c r="G1390" t="s">
        <v>447</v>
      </c>
    </row>
    <row r="1391" spans="1:7" x14ac:dyDescent="0.25">
      <c r="A1391" t="str">
        <f t="shared" si="109"/>
        <v>C80-1</v>
      </c>
      <c r="B1391" t="str">
        <f t="shared" si="110"/>
        <v>GND</v>
      </c>
      <c r="C1391" t="str">
        <f t="shared" si="111"/>
        <v>C80-GND</v>
      </c>
      <c r="D1391" t="str">
        <f t="shared" si="112"/>
        <v>C80-1</v>
      </c>
      <c r="E1391" t="s">
        <v>1738</v>
      </c>
      <c r="F1391">
        <v>1</v>
      </c>
      <c r="G1391" t="s">
        <v>325</v>
      </c>
    </row>
    <row r="1392" spans="1:7" x14ac:dyDescent="0.25">
      <c r="A1392" t="str">
        <f t="shared" si="109"/>
        <v>C80-2</v>
      </c>
      <c r="B1392" t="str">
        <f t="shared" si="110"/>
        <v>NetC80_2</v>
      </c>
      <c r="C1392" t="str">
        <f t="shared" si="111"/>
        <v>C80-NetC80_2</v>
      </c>
      <c r="D1392" t="str">
        <f t="shared" si="112"/>
        <v>C80-2</v>
      </c>
      <c r="E1392" t="s">
        <v>1738</v>
      </c>
      <c r="F1392">
        <v>2</v>
      </c>
      <c r="G1392" t="s">
        <v>450</v>
      </c>
    </row>
    <row r="1393" spans="1:7" x14ac:dyDescent="0.25">
      <c r="A1393" t="str">
        <f t="shared" si="109"/>
        <v>C81-1</v>
      </c>
      <c r="B1393" t="str">
        <f t="shared" si="110"/>
        <v>GND</v>
      </c>
      <c r="C1393" t="str">
        <f t="shared" si="111"/>
        <v>C81-GND</v>
      </c>
      <c r="D1393" t="str">
        <f t="shared" si="112"/>
        <v>C81-1</v>
      </c>
      <c r="E1393" t="s">
        <v>1739</v>
      </c>
      <c r="F1393">
        <v>1</v>
      </c>
      <c r="G1393" t="s">
        <v>325</v>
      </c>
    </row>
    <row r="1394" spans="1:7" x14ac:dyDescent="0.25">
      <c r="A1394" t="str">
        <f t="shared" si="109"/>
        <v>C81-2</v>
      </c>
      <c r="B1394" t="str">
        <f t="shared" si="110"/>
        <v>NetC81_2</v>
      </c>
      <c r="C1394" t="str">
        <f t="shared" si="111"/>
        <v>C81-NetC81_2</v>
      </c>
      <c r="D1394" t="str">
        <f t="shared" si="112"/>
        <v>C81-2</v>
      </c>
      <c r="E1394" t="s">
        <v>1739</v>
      </c>
      <c r="F1394">
        <v>2</v>
      </c>
      <c r="G1394" t="s">
        <v>453</v>
      </c>
    </row>
    <row r="1395" spans="1:7" x14ac:dyDescent="0.25">
      <c r="A1395" t="str">
        <f t="shared" si="109"/>
        <v>C82-1</v>
      </c>
      <c r="B1395" t="str">
        <f t="shared" si="110"/>
        <v>5V</v>
      </c>
      <c r="C1395" t="str">
        <f t="shared" si="111"/>
        <v>C82-5V</v>
      </c>
      <c r="D1395" t="str">
        <f t="shared" si="112"/>
        <v>C82-1</v>
      </c>
      <c r="E1395" t="s">
        <v>1740</v>
      </c>
      <c r="F1395">
        <v>1</v>
      </c>
      <c r="G1395" t="s">
        <v>292</v>
      </c>
    </row>
    <row r="1396" spans="1:7" x14ac:dyDescent="0.25">
      <c r="A1396" t="str">
        <f t="shared" si="109"/>
        <v>C82-2</v>
      </c>
      <c r="B1396" t="str">
        <f t="shared" si="110"/>
        <v>GND</v>
      </c>
      <c r="C1396" t="str">
        <f t="shared" si="111"/>
        <v>C82-GND</v>
      </c>
      <c r="D1396" t="str">
        <f t="shared" si="112"/>
        <v>C82-2</v>
      </c>
      <c r="E1396" t="s">
        <v>1740</v>
      </c>
      <c r="F1396">
        <v>2</v>
      </c>
      <c r="G1396" t="s">
        <v>325</v>
      </c>
    </row>
    <row r="1397" spans="1:7" x14ac:dyDescent="0.25">
      <c r="A1397" t="str">
        <f t="shared" si="109"/>
        <v>C83-1</v>
      </c>
      <c r="B1397" t="str">
        <f t="shared" si="110"/>
        <v>5V</v>
      </c>
      <c r="C1397" t="str">
        <f t="shared" si="111"/>
        <v>C83-5V</v>
      </c>
      <c r="D1397" t="str">
        <f t="shared" si="112"/>
        <v>C83-1</v>
      </c>
      <c r="E1397" t="s">
        <v>1741</v>
      </c>
      <c r="F1397">
        <v>1</v>
      </c>
      <c r="G1397" t="s">
        <v>292</v>
      </c>
    </row>
    <row r="1398" spans="1:7" x14ac:dyDescent="0.25">
      <c r="A1398" t="str">
        <f t="shared" si="109"/>
        <v>C83-2</v>
      </c>
      <c r="B1398" t="str">
        <f t="shared" si="110"/>
        <v>GND</v>
      </c>
      <c r="C1398" t="str">
        <f t="shared" si="111"/>
        <v>C83-GND</v>
      </c>
      <c r="D1398" t="str">
        <f t="shared" si="112"/>
        <v>C83-2</v>
      </c>
      <c r="E1398" t="s">
        <v>1741</v>
      </c>
      <c r="F1398">
        <v>2</v>
      </c>
      <c r="G1398" t="s">
        <v>325</v>
      </c>
    </row>
    <row r="1399" spans="1:7" x14ac:dyDescent="0.25">
      <c r="A1399" t="str">
        <f t="shared" si="109"/>
        <v>C84-1</v>
      </c>
      <c r="B1399" t="str">
        <f t="shared" si="110"/>
        <v>VADJ</v>
      </c>
      <c r="C1399" t="str">
        <f t="shared" si="111"/>
        <v>C84-VADJ</v>
      </c>
      <c r="D1399" t="str">
        <f t="shared" si="112"/>
        <v>C84-1</v>
      </c>
      <c r="E1399" t="s">
        <v>1742</v>
      </c>
      <c r="F1399">
        <v>1</v>
      </c>
      <c r="G1399" t="s">
        <v>366</v>
      </c>
    </row>
    <row r="1400" spans="1:7" x14ac:dyDescent="0.25">
      <c r="A1400" t="str">
        <f t="shared" si="109"/>
        <v>C84-2</v>
      </c>
      <c r="B1400" t="str">
        <f t="shared" si="110"/>
        <v>GND</v>
      </c>
      <c r="C1400" t="str">
        <f t="shared" si="111"/>
        <v>C84-GND</v>
      </c>
      <c r="D1400" t="str">
        <f t="shared" si="112"/>
        <v>C84-2</v>
      </c>
      <c r="E1400" t="s">
        <v>1742</v>
      </c>
      <c r="F1400">
        <v>2</v>
      </c>
      <c r="G1400" t="s">
        <v>325</v>
      </c>
    </row>
    <row r="1401" spans="1:7" x14ac:dyDescent="0.25">
      <c r="A1401" t="str">
        <f t="shared" si="109"/>
        <v>C85-1</v>
      </c>
      <c r="B1401" t="str">
        <f t="shared" si="110"/>
        <v>VADJ</v>
      </c>
      <c r="C1401" t="str">
        <f t="shared" si="111"/>
        <v>C85-VADJ</v>
      </c>
      <c r="D1401" t="str">
        <f t="shared" si="112"/>
        <v>C85-1</v>
      </c>
      <c r="E1401" t="s">
        <v>1743</v>
      </c>
      <c r="F1401">
        <v>1</v>
      </c>
      <c r="G1401" t="s">
        <v>366</v>
      </c>
    </row>
    <row r="1402" spans="1:7" x14ac:dyDescent="0.25">
      <c r="A1402" t="str">
        <f t="shared" si="109"/>
        <v>C85-2</v>
      </c>
      <c r="B1402" t="str">
        <f t="shared" si="110"/>
        <v>NetC85_2</v>
      </c>
      <c r="C1402" t="str">
        <f t="shared" si="111"/>
        <v>C85-NetC85_2</v>
      </c>
      <c r="D1402" t="str">
        <f t="shared" si="112"/>
        <v>C85-2</v>
      </c>
      <c r="E1402" t="s">
        <v>1743</v>
      </c>
      <c r="F1402">
        <v>2</v>
      </c>
      <c r="G1402" t="s">
        <v>456</v>
      </c>
    </row>
    <row r="1403" spans="1:7" x14ac:dyDescent="0.25">
      <c r="A1403" t="str">
        <f t="shared" si="109"/>
        <v>C86-1</v>
      </c>
      <c r="B1403" t="str">
        <f t="shared" si="110"/>
        <v>GND</v>
      </c>
      <c r="C1403" t="str">
        <f t="shared" si="111"/>
        <v>C86-GND</v>
      </c>
      <c r="D1403" t="str">
        <f t="shared" si="112"/>
        <v>C86-1</v>
      </c>
      <c r="E1403" t="s">
        <v>1744</v>
      </c>
      <c r="F1403">
        <v>1</v>
      </c>
      <c r="G1403" t="s">
        <v>325</v>
      </c>
    </row>
    <row r="1404" spans="1:7" x14ac:dyDescent="0.25">
      <c r="A1404" t="str">
        <f t="shared" si="109"/>
        <v>C86-2</v>
      </c>
      <c r="B1404" t="str">
        <f t="shared" si="110"/>
        <v>NetC86_2</v>
      </c>
      <c r="C1404" t="str">
        <f t="shared" si="111"/>
        <v>C86-NetC86_2</v>
      </c>
      <c r="D1404" t="str">
        <f t="shared" si="112"/>
        <v>C86-2</v>
      </c>
      <c r="E1404" t="s">
        <v>1744</v>
      </c>
      <c r="F1404">
        <v>2</v>
      </c>
      <c r="G1404" t="s">
        <v>459</v>
      </c>
    </row>
    <row r="1405" spans="1:7" x14ac:dyDescent="0.25">
      <c r="A1405" t="str">
        <f t="shared" si="109"/>
        <v>C87-1</v>
      </c>
      <c r="B1405" t="str">
        <f t="shared" si="110"/>
        <v>GND</v>
      </c>
      <c r="C1405" t="str">
        <f t="shared" si="111"/>
        <v>C87-GND</v>
      </c>
      <c r="D1405" t="str">
        <f t="shared" si="112"/>
        <v>C87-1</v>
      </c>
      <c r="E1405" t="s">
        <v>1745</v>
      </c>
      <c r="F1405">
        <v>1</v>
      </c>
      <c r="G1405" t="s">
        <v>325</v>
      </c>
    </row>
    <row r="1406" spans="1:7" x14ac:dyDescent="0.25">
      <c r="A1406" t="str">
        <f t="shared" si="109"/>
        <v>C87-2</v>
      </c>
      <c r="B1406" t="str">
        <f t="shared" si="110"/>
        <v>NetC87_2</v>
      </c>
      <c r="C1406" t="str">
        <f t="shared" si="111"/>
        <v>C87-NetC87_2</v>
      </c>
      <c r="D1406" t="str">
        <f t="shared" si="112"/>
        <v>C87-2</v>
      </c>
      <c r="E1406" t="s">
        <v>1745</v>
      </c>
      <c r="F1406">
        <v>2</v>
      </c>
      <c r="G1406" t="s">
        <v>462</v>
      </c>
    </row>
    <row r="1407" spans="1:7" x14ac:dyDescent="0.25">
      <c r="A1407" t="str">
        <f t="shared" si="109"/>
        <v>C88-1</v>
      </c>
      <c r="B1407" t="str">
        <f t="shared" si="110"/>
        <v>5V</v>
      </c>
      <c r="C1407" t="str">
        <f t="shared" si="111"/>
        <v>C88-5V</v>
      </c>
      <c r="D1407" t="str">
        <f t="shared" si="112"/>
        <v>C88-1</v>
      </c>
      <c r="E1407" t="s">
        <v>1746</v>
      </c>
      <c r="F1407">
        <v>1</v>
      </c>
      <c r="G1407" t="s">
        <v>292</v>
      </c>
    </row>
    <row r="1408" spans="1:7" x14ac:dyDescent="0.25">
      <c r="A1408" t="str">
        <f t="shared" si="109"/>
        <v>C88-2</v>
      </c>
      <c r="B1408" t="str">
        <f t="shared" si="110"/>
        <v>GND</v>
      </c>
      <c r="C1408" t="str">
        <f t="shared" si="111"/>
        <v>C88-GND</v>
      </c>
      <c r="D1408" t="str">
        <f t="shared" si="112"/>
        <v>C88-2</v>
      </c>
      <c r="E1408" t="s">
        <v>1746</v>
      </c>
      <c r="F1408">
        <v>2</v>
      </c>
      <c r="G1408" t="s">
        <v>325</v>
      </c>
    </row>
    <row r="1409" spans="1:7" x14ac:dyDescent="0.25">
      <c r="A1409" t="str">
        <f t="shared" si="109"/>
        <v>C89-1</v>
      </c>
      <c r="B1409" t="str">
        <f t="shared" si="110"/>
        <v>5V</v>
      </c>
      <c r="C1409" t="str">
        <f t="shared" si="111"/>
        <v>C89-5V</v>
      </c>
      <c r="D1409" t="str">
        <f t="shared" si="112"/>
        <v>C89-1</v>
      </c>
      <c r="E1409" t="s">
        <v>1747</v>
      </c>
      <c r="F1409">
        <v>1</v>
      </c>
      <c r="G1409" t="s">
        <v>292</v>
      </c>
    </row>
    <row r="1410" spans="1:7" x14ac:dyDescent="0.25">
      <c r="A1410" t="str">
        <f t="shared" si="109"/>
        <v>C89-2</v>
      </c>
      <c r="B1410" t="str">
        <f t="shared" si="110"/>
        <v>GND</v>
      </c>
      <c r="C1410" t="str">
        <f t="shared" si="111"/>
        <v>C89-GND</v>
      </c>
      <c r="D1410" t="str">
        <f t="shared" si="112"/>
        <v>C89-2</v>
      </c>
      <c r="E1410" t="s">
        <v>1747</v>
      </c>
      <c r="F1410">
        <v>2</v>
      </c>
      <c r="G1410" t="s">
        <v>325</v>
      </c>
    </row>
    <row r="1411" spans="1:7" x14ac:dyDescent="0.25">
      <c r="A1411" t="str">
        <f t="shared" si="109"/>
        <v>C90-1</v>
      </c>
      <c r="B1411" t="str">
        <f t="shared" si="110"/>
        <v>1.8V</v>
      </c>
      <c r="C1411" t="str">
        <f t="shared" si="111"/>
        <v>C90-1.8V</v>
      </c>
      <c r="D1411" t="str">
        <f t="shared" si="112"/>
        <v>C90-1</v>
      </c>
      <c r="E1411" t="s">
        <v>1748</v>
      </c>
      <c r="F1411">
        <v>1</v>
      </c>
      <c r="G1411" t="s">
        <v>288</v>
      </c>
    </row>
    <row r="1412" spans="1:7" x14ac:dyDescent="0.25">
      <c r="A1412" t="str">
        <f t="shared" si="109"/>
        <v>C90-2</v>
      </c>
      <c r="B1412" t="str">
        <f t="shared" si="110"/>
        <v>GND</v>
      </c>
      <c r="C1412" t="str">
        <f t="shared" si="111"/>
        <v>C90-GND</v>
      </c>
      <c r="D1412" t="str">
        <f t="shared" si="112"/>
        <v>C90-2</v>
      </c>
      <c r="E1412" t="s">
        <v>1748</v>
      </c>
      <c r="F1412">
        <v>2</v>
      </c>
      <c r="G1412" t="s">
        <v>325</v>
      </c>
    </row>
    <row r="1413" spans="1:7" x14ac:dyDescent="0.25">
      <c r="A1413" t="str">
        <f t="shared" si="109"/>
        <v>C91-1</v>
      </c>
      <c r="B1413" t="str">
        <f t="shared" si="110"/>
        <v>1.8V</v>
      </c>
      <c r="C1413" t="str">
        <f t="shared" si="111"/>
        <v>C91-1.8V</v>
      </c>
      <c r="D1413" t="str">
        <f t="shared" si="112"/>
        <v>C91-1</v>
      </c>
      <c r="E1413" t="s">
        <v>1749</v>
      </c>
      <c r="F1413">
        <v>1</v>
      </c>
      <c r="G1413" t="s">
        <v>288</v>
      </c>
    </row>
    <row r="1414" spans="1:7" x14ac:dyDescent="0.25">
      <c r="A1414" t="str">
        <f t="shared" ref="A1414:A1477" si="113">$E1414&amp;"-"&amp;$F1414</f>
        <v>C91-2</v>
      </c>
      <c r="B1414" t="str">
        <f t="shared" ref="B1414:B1477" si="114">IF(OR(E1414=$A$2,E1414=$B$2,E1414=$C$2,E1414=$D$2),"--",G1414)</f>
        <v>NetC91_2</v>
      </c>
      <c r="C1414" t="str">
        <f t="shared" ref="C1414:C1477" si="115">$E1414&amp;"-"&amp;$G1414</f>
        <v>C91-NetC91_2</v>
      </c>
      <c r="D1414" t="str">
        <f t="shared" ref="D1414:D1477" si="116">A1414</f>
        <v>C91-2</v>
      </c>
      <c r="E1414" t="s">
        <v>1749</v>
      </c>
      <c r="F1414">
        <v>2</v>
      </c>
      <c r="G1414" t="s">
        <v>465</v>
      </c>
    </row>
    <row r="1415" spans="1:7" x14ac:dyDescent="0.25">
      <c r="A1415" t="str">
        <f t="shared" si="113"/>
        <v>C92-1</v>
      </c>
      <c r="B1415" t="str">
        <f t="shared" si="114"/>
        <v>GND</v>
      </c>
      <c r="C1415" t="str">
        <f t="shared" si="115"/>
        <v>C92-GND</v>
      </c>
      <c r="D1415" t="str">
        <f t="shared" si="116"/>
        <v>C92-1</v>
      </c>
      <c r="E1415" t="s">
        <v>1750</v>
      </c>
      <c r="F1415">
        <v>1</v>
      </c>
      <c r="G1415" t="s">
        <v>325</v>
      </c>
    </row>
    <row r="1416" spans="1:7" x14ac:dyDescent="0.25">
      <c r="A1416" t="str">
        <f t="shared" si="113"/>
        <v>C92-2</v>
      </c>
      <c r="B1416" t="str">
        <f t="shared" si="114"/>
        <v>NetC92_2</v>
      </c>
      <c r="C1416" t="str">
        <f t="shared" si="115"/>
        <v>C92-NetC92_2</v>
      </c>
      <c r="D1416" t="str">
        <f t="shared" si="116"/>
        <v>C92-2</v>
      </c>
      <c r="E1416" t="s">
        <v>1750</v>
      </c>
      <c r="F1416">
        <v>2</v>
      </c>
      <c r="G1416" t="s">
        <v>468</v>
      </c>
    </row>
    <row r="1417" spans="1:7" x14ac:dyDescent="0.25">
      <c r="A1417" t="str">
        <f t="shared" si="113"/>
        <v>C93-1</v>
      </c>
      <c r="B1417" t="str">
        <f t="shared" si="114"/>
        <v>GND</v>
      </c>
      <c r="C1417" t="str">
        <f t="shared" si="115"/>
        <v>C93-GND</v>
      </c>
      <c r="D1417" t="str">
        <f t="shared" si="116"/>
        <v>C93-1</v>
      </c>
      <c r="E1417" t="s">
        <v>1751</v>
      </c>
      <c r="F1417">
        <v>1</v>
      </c>
      <c r="G1417" t="s">
        <v>325</v>
      </c>
    </row>
    <row r="1418" spans="1:7" x14ac:dyDescent="0.25">
      <c r="A1418" t="str">
        <f t="shared" si="113"/>
        <v>C93-2</v>
      </c>
      <c r="B1418" t="str">
        <f t="shared" si="114"/>
        <v>NetC93_2</v>
      </c>
      <c r="C1418" t="str">
        <f t="shared" si="115"/>
        <v>C93-NetC93_2</v>
      </c>
      <c r="D1418" t="str">
        <f t="shared" si="116"/>
        <v>C93-2</v>
      </c>
      <c r="E1418" t="s">
        <v>1751</v>
      </c>
      <c r="F1418">
        <v>2</v>
      </c>
      <c r="G1418" t="s">
        <v>471</v>
      </c>
    </row>
    <row r="1419" spans="1:7" x14ac:dyDescent="0.25">
      <c r="A1419" t="str">
        <f t="shared" si="113"/>
        <v>C94-1</v>
      </c>
      <c r="B1419" t="str">
        <f t="shared" si="114"/>
        <v>5V</v>
      </c>
      <c r="C1419" t="str">
        <f t="shared" si="115"/>
        <v>C94-5V</v>
      </c>
      <c r="D1419" t="str">
        <f t="shared" si="116"/>
        <v>C94-1</v>
      </c>
      <c r="E1419" t="s">
        <v>1752</v>
      </c>
      <c r="F1419">
        <v>1</v>
      </c>
      <c r="G1419" t="s">
        <v>292</v>
      </c>
    </row>
    <row r="1420" spans="1:7" x14ac:dyDescent="0.25">
      <c r="A1420" t="str">
        <f t="shared" si="113"/>
        <v>C94-2</v>
      </c>
      <c r="B1420" t="str">
        <f t="shared" si="114"/>
        <v>GND</v>
      </c>
      <c r="C1420" t="str">
        <f t="shared" si="115"/>
        <v>C94-GND</v>
      </c>
      <c r="D1420" t="str">
        <f t="shared" si="116"/>
        <v>C94-2</v>
      </c>
      <c r="E1420" t="s">
        <v>1752</v>
      </c>
      <c r="F1420">
        <v>2</v>
      </c>
      <c r="G1420" t="s">
        <v>325</v>
      </c>
    </row>
    <row r="1421" spans="1:7" x14ac:dyDescent="0.25">
      <c r="A1421" t="str">
        <f t="shared" si="113"/>
        <v>C95-1</v>
      </c>
      <c r="B1421" t="str">
        <f t="shared" si="114"/>
        <v>5V</v>
      </c>
      <c r="C1421" t="str">
        <f t="shared" si="115"/>
        <v>C95-5V</v>
      </c>
      <c r="D1421" t="str">
        <f t="shared" si="116"/>
        <v>C95-1</v>
      </c>
      <c r="E1421" t="s">
        <v>1753</v>
      </c>
      <c r="F1421">
        <v>1</v>
      </c>
      <c r="G1421" t="s">
        <v>292</v>
      </c>
    </row>
    <row r="1422" spans="1:7" x14ac:dyDescent="0.25">
      <c r="A1422" t="str">
        <f t="shared" si="113"/>
        <v>C95-2</v>
      </c>
      <c r="B1422" t="str">
        <f t="shared" si="114"/>
        <v>GND</v>
      </c>
      <c r="C1422" t="str">
        <f t="shared" si="115"/>
        <v>C95-GND</v>
      </c>
      <c r="D1422" t="str">
        <f t="shared" si="116"/>
        <v>C95-2</v>
      </c>
      <c r="E1422" t="s">
        <v>1753</v>
      </c>
      <c r="F1422">
        <v>2</v>
      </c>
      <c r="G1422" t="s">
        <v>325</v>
      </c>
    </row>
    <row r="1423" spans="1:7" x14ac:dyDescent="0.25">
      <c r="A1423" t="str">
        <f t="shared" si="113"/>
        <v>C96-1</v>
      </c>
      <c r="B1423" t="str">
        <f t="shared" si="114"/>
        <v>1.2V</v>
      </c>
      <c r="C1423" t="str">
        <f t="shared" si="115"/>
        <v>C96-1.2V</v>
      </c>
      <c r="D1423" t="str">
        <f t="shared" si="116"/>
        <v>C96-1</v>
      </c>
      <c r="E1423" t="s">
        <v>1754</v>
      </c>
      <c r="F1423">
        <v>1</v>
      </c>
      <c r="G1423" t="s">
        <v>285</v>
      </c>
    </row>
    <row r="1424" spans="1:7" x14ac:dyDescent="0.25">
      <c r="A1424" t="str">
        <f t="shared" si="113"/>
        <v>C96-2</v>
      </c>
      <c r="B1424" t="str">
        <f t="shared" si="114"/>
        <v>GND</v>
      </c>
      <c r="C1424" t="str">
        <f t="shared" si="115"/>
        <v>C96-GND</v>
      </c>
      <c r="D1424" t="str">
        <f t="shared" si="116"/>
        <v>C96-2</v>
      </c>
      <c r="E1424" t="s">
        <v>1754</v>
      </c>
      <c r="F1424">
        <v>2</v>
      </c>
      <c r="G1424" t="s">
        <v>325</v>
      </c>
    </row>
    <row r="1425" spans="1:7" x14ac:dyDescent="0.25">
      <c r="A1425" t="str">
        <f t="shared" si="113"/>
        <v>C97-1</v>
      </c>
      <c r="B1425" t="str">
        <f t="shared" si="114"/>
        <v>1.2V</v>
      </c>
      <c r="C1425" t="str">
        <f t="shared" si="115"/>
        <v>C97-1.2V</v>
      </c>
      <c r="D1425" t="str">
        <f t="shared" si="116"/>
        <v>C97-1</v>
      </c>
      <c r="E1425" t="s">
        <v>1755</v>
      </c>
      <c r="F1425">
        <v>1</v>
      </c>
      <c r="G1425" t="s">
        <v>285</v>
      </c>
    </row>
    <row r="1426" spans="1:7" x14ac:dyDescent="0.25">
      <c r="A1426" t="str">
        <f t="shared" si="113"/>
        <v>C97-2</v>
      </c>
      <c r="B1426" t="str">
        <f t="shared" si="114"/>
        <v>NetC97_2</v>
      </c>
      <c r="C1426" t="str">
        <f t="shared" si="115"/>
        <v>C97-NetC97_2</v>
      </c>
      <c r="D1426" t="str">
        <f t="shared" si="116"/>
        <v>C97-2</v>
      </c>
      <c r="E1426" t="s">
        <v>1755</v>
      </c>
      <c r="F1426">
        <v>2</v>
      </c>
      <c r="G1426" t="s">
        <v>474</v>
      </c>
    </row>
    <row r="1427" spans="1:7" x14ac:dyDescent="0.25">
      <c r="A1427" t="str">
        <f t="shared" si="113"/>
        <v>C98-1</v>
      </c>
      <c r="B1427" t="str">
        <f t="shared" si="114"/>
        <v>GND</v>
      </c>
      <c r="C1427" t="str">
        <f t="shared" si="115"/>
        <v>C98-GND</v>
      </c>
      <c r="D1427" t="str">
        <f t="shared" si="116"/>
        <v>C98-1</v>
      </c>
      <c r="E1427" t="s">
        <v>1756</v>
      </c>
      <c r="F1427">
        <v>1</v>
      </c>
      <c r="G1427" t="s">
        <v>325</v>
      </c>
    </row>
    <row r="1428" spans="1:7" x14ac:dyDescent="0.25">
      <c r="A1428" t="str">
        <f t="shared" si="113"/>
        <v>C98-2</v>
      </c>
      <c r="B1428" t="str">
        <f t="shared" si="114"/>
        <v>NetC98_2</v>
      </c>
      <c r="C1428" t="str">
        <f t="shared" si="115"/>
        <v>C98-NetC98_2</v>
      </c>
      <c r="D1428" t="str">
        <f t="shared" si="116"/>
        <v>C98-2</v>
      </c>
      <c r="E1428" t="s">
        <v>1756</v>
      </c>
      <c r="F1428">
        <v>2</v>
      </c>
      <c r="G1428" t="s">
        <v>477</v>
      </c>
    </row>
    <row r="1429" spans="1:7" x14ac:dyDescent="0.25">
      <c r="A1429" t="str">
        <f t="shared" si="113"/>
        <v>C99-1</v>
      </c>
      <c r="B1429" t="str">
        <f t="shared" si="114"/>
        <v>GND</v>
      </c>
      <c r="C1429" t="str">
        <f t="shared" si="115"/>
        <v>C99-GND</v>
      </c>
      <c r="D1429" t="str">
        <f t="shared" si="116"/>
        <v>C99-1</v>
      </c>
      <c r="E1429" t="s">
        <v>1757</v>
      </c>
      <c r="F1429">
        <v>1</v>
      </c>
      <c r="G1429" t="s">
        <v>325</v>
      </c>
    </row>
    <row r="1430" spans="1:7" x14ac:dyDescent="0.25">
      <c r="A1430" t="str">
        <f t="shared" si="113"/>
        <v>C99-2</v>
      </c>
      <c r="B1430" t="str">
        <f t="shared" si="114"/>
        <v>NetC99_2</v>
      </c>
      <c r="C1430" t="str">
        <f t="shared" si="115"/>
        <v>C99-NetC99_2</v>
      </c>
      <c r="D1430" t="str">
        <f t="shared" si="116"/>
        <v>C99-2</v>
      </c>
      <c r="E1430" t="s">
        <v>1757</v>
      </c>
      <c r="F1430">
        <v>2</v>
      </c>
      <c r="G1430" t="s">
        <v>480</v>
      </c>
    </row>
    <row r="1431" spans="1:7" x14ac:dyDescent="0.25">
      <c r="A1431" t="str">
        <f t="shared" si="113"/>
        <v>C100-1</v>
      </c>
      <c r="B1431" t="str">
        <f t="shared" si="114"/>
        <v>5V</v>
      </c>
      <c r="C1431" t="str">
        <f t="shared" si="115"/>
        <v>C100-5V</v>
      </c>
      <c r="D1431" t="str">
        <f t="shared" si="116"/>
        <v>C100-1</v>
      </c>
      <c r="E1431" t="s">
        <v>1758</v>
      </c>
      <c r="F1431">
        <v>1</v>
      </c>
      <c r="G1431" t="s">
        <v>292</v>
      </c>
    </row>
    <row r="1432" spans="1:7" x14ac:dyDescent="0.25">
      <c r="A1432" t="str">
        <f t="shared" si="113"/>
        <v>C100-2</v>
      </c>
      <c r="B1432" t="str">
        <f t="shared" si="114"/>
        <v>GND</v>
      </c>
      <c r="C1432" t="str">
        <f t="shared" si="115"/>
        <v>C100-GND</v>
      </c>
      <c r="D1432" t="str">
        <f t="shared" si="116"/>
        <v>C100-2</v>
      </c>
      <c r="E1432" t="s">
        <v>1758</v>
      </c>
      <c r="F1432">
        <v>2</v>
      </c>
      <c r="G1432" t="s">
        <v>325</v>
      </c>
    </row>
    <row r="1433" spans="1:7" x14ac:dyDescent="0.25">
      <c r="A1433" t="str">
        <f t="shared" si="113"/>
        <v>C101-1</v>
      </c>
      <c r="B1433" t="str">
        <f t="shared" si="114"/>
        <v>3.3V</v>
      </c>
      <c r="C1433" t="str">
        <f t="shared" si="115"/>
        <v>C101-3.3V</v>
      </c>
      <c r="D1433" t="str">
        <f t="shared" si="116"/>
        <v>C101-1</v>
      </c>
      <c r="E1433" t="s">
        <v>1759</v>
      </c>
      <c r="F1433">
        <v>1</v>
      </c>
      <c r="G1433" t="s">
        <v>290</v>
      </c>
    </row>
    <row r="1434" spans="1:7" x14ac:dyDescent="0.25">
      <c r="A1434" t="str">
        <f t="shared" si="113"/>
        <v>C101-2</v>
      </c>
      <c r="B1434" t="str">
        <f t="shared" si="114"/>
        <v>GND</v>
      </c>
      <c r="C1434" t="str">
        <f t="shared" si="115"/>
        <v>C101-GND</v>
      </c>
      <c r="D1434" t="str">
        <f t="shared" si="116"/>
        <v>C101-2</v>
      </c>
      <c r="E1434" t="s">
        <v>1759</v>
      </c>
      <c r="F1434">
        <v>2</v>
      </c>
      <c r="G1434" t="s">
        <v>325</v>
      </c>
    </row>
    <row r="1435" spans="1:7" x14ac:dyDescent="0.25">
      <c r="A1435" t="str">
        <f t="shared" si="113"/>
        <v>C102-1</v>
      </c>
      <c r="B1435" t="str">
        <f t="shared" si="114"/>
        <v>5V</v>
      </c>
      <c r="C1435" t="str">
        <f t="shared" si="115"/>
        <v>C102-5V</v>
      </c>
      <c r="D1435" t="str">
        <f t="shared" si="116"/>
        <v>C102-1</v>
      </c>
      <c r="E1435" t="s">
        <v>1760</v>
      </c>
      <c r="F1435">
        <v>1</v>
      </c>
      <c r="G1435" t="s">
        <v>292</v>
      </c>
    </row>
    <row r="1436" spans="1:7" x14ac:dyDescent="0.25">
      <c r="A1436" t="str">
        <f t="shared" si="113"/>
        <v>C102-2</v>
      </c>
      <c r="B1436" t="str">
        <f t="shared" si="114"/>
        <v>GND</v>
      </c>
      <c r="C1436" t="str">
        <f t="shared" si="115"/>
        <v>C102-GND</v>
      </c>
      <c r="D1436" t="str">
        <f t="shared" si="116"/>
        <v>C102-2</v>
      </c>
      <c r="E1436" t="s">
        <v>1760</v>
      </c>
      <c r="F1436">
        <v>2</v>
      </c>
      <c r="G1436" t="s">
        <v>325</v>
      </c>
    </row>
    <row r="1437" spans="1:7" x14ac:dyDescent="0.25">
      <c r="A1437" t="str">
        <f t="shared" si="113"/>
        <v>C103-1</v>
      </c>
      <c r="B1437" t="str">
        <f t="shared" si="114"/>
        <v>3.3V</v>
      </c>
      <c r="C1437" t="str">
        <f t="shared" si="115"/>
        <v>C103-3.3V</v>
      </c>
      <c r="D1437" t="str">
        <f t="shared" si="116"/>
        <v>C103-1</v>
      </c>
      <c r="E1437" t="s">
        <v>1761</v>
      </c>
      <c r="F1437">
        <v>1</v>
      </c>
      <c r="G1437" t="s">
        <v>290</v>
      </c>
    </row>
    <row r="1438" spans="1:7" x14ac:dyDescent="0.25">
      <c r="A1438" t="str">
        <f t="shared" si="113"/>
        <v>C103-2</v>
      </c>
      <c r="B1438" t="str">
        <f t="shared" si="114"/>
        <v>GND</v>
      </c>
      <c r="C1438" t="str">
        <f t="shared" si="115"/>
        <v>C103-GND</v>
      </c>
      <c r="D1438" t="str">
        <f t="shared" si="116"/>
        <v>C103-2</v>
      </c>
      <c r="E1438" t="s">
        <v>1761</v>
      </c>
      <c r="F1438">
        <v>2</v>
      </c>
      <c r="G1438" t="s">
        <v>325</v>
      </c>
    </row>
    <row r="1439" spans="1:7" x14ac:dyDescent="0.25">
      <c r="A1439" t="str">
        <f t="shared" si="113"/>
        <v>C104-1</v>
      </c>
      <c r="B1439" t="str">
        <f t="shared" si="114"/>
        <v>3.3V</v>
      </c>
      <c r="C1439" t="str">
        <f t="shared" si="115"/>
        <v>C104-3.3V</v>
      </c>
      <c r="D1439" t="str">
        <f t="shared" si="116"/>
        <v>C104-1</v>
      </c>
      <c r="E1439" t="s">
        <v>1762</v>
      </c>
      <c r="F1439">
        <v>1</v>
      </c>
      <c r="G1439" t="s">
        <v>290</v>
      </c>
    </row>
    <row r="1440" spans="1:7" x14ac:dyDescent="0.25">
      <c r="A1440" t="str">
        <f t="shared" si="113"/>
        <v>C104-2</v>
      </c>
      <c r="B1440" t="str">
        <f t="shared" si="114"/>
        <v>NetC104_2</v>
      </c>
      <c r="C1440" t="str">
        <f t="shared" si="115"/>
        <v>C104-NetC104_2</v>
      </c>
      <c r="D1440" t="str">
        <f t="shared" si="116"/>
        <v>C104-2</v>
      </c>
      <c r="E1440" t="s">
        <v>1762</v>
      </c>
      <c r="F1440">
        <v>2</v>
      </c>
      <c r="G1440" t="s">
        <v>419</v>
      </c>
    </row>
    <row r="1441" spans="1:7" x14ac:dyDescent="0.25">
      <c r="A1441" t="str">
        <f t="shared" si="113"/>
        <v>C105-1</v>
      </c>
      <c r="B1441" t="str">
        <f t="shared" si="114"/>
        <v>GND</v>
      </c>
      <c r="C1441" t="str">
        <f t="shared" si="115"/>
        <v>C105-GND</v>
      </c>
      <c r="D1441" t="str">
        <f t="shared" si="116"/>
        <v>C105-1</v>
      </c>
      <c r="E1441" t="s">
        <v>1763</v>
      </c>
      <c r="F1441">
        <v>1</v>
      </c>
      <c r="G1441" t="s">
        <v>325</v>
      </c>
    </row>
    <row r="1442" spans="1:7" x14ac:dyDescent="0.25">
      <c r="A1442" t="str">
        <f t="shared" si="113"/>
        <v>C105-2</v>
      </c>
      <c r="B1442" t="str">
        <f t="shared" si="114"/>
        <v>NetC105_2</v>
      </c>
      <c r="C1442" t="str">
        <f t="shared" si="115"/>
        <v>C105-NetC105_2</v>
      </c>
      <c r="D1442" t="str">
        <f t="shared" si="116"/>
        <v>C105-2</v>
      </c>
      <c r="E1442" t="s">
        <v>1763</v>
      </c>
      <c r="F1442">
        <v>2</v>
      </c>
      <c r="G1442" t="s">
        <v>422</v>
      </c>
    </row>
    <row r="1443" spans="1:7" x14ac:dyDescent="0.25">
      <c r="A1443" t="str">
        <f t="shared" si="113"/>
        <v>C106-1</v>
      </c>
      <c r="B1443" t="str">
        <f t="shared" si="114"/>
        <v>GND</v>
      </c>
      <c r="C1443" t="str">
        <f t="shared" si="115"/>
        <v>C106-GND</v>
      </c>
      <c r="D1443" t="str">
        <f t="shared" si="116"/>
        <v>C106-1</v>
      </c>
      <c r="E1443" t="s">
        <v>1764</v>
      </c>
      <c r="F1443">
        <v>1</v>
      </c>
      <c r="G1443" t="s">
        <v>325</v>
      </c>
    </row>
    <row r="1444" spans="1:7" x14ac:dyDescent="0.25">
      <c r="A1444" t="str">
        <f t="shared" si="113"/>
        <v>C106-2</v>
      </c>
      <c r="B1444" t="str">
        <f t="shared" si="114"/>
        <v>3.3V</v>
      </c>
      <c r="C1444" t="str">
        <f t="shared" si="115"/>
        <v>C106-3.3V</v>
      </c>
      <c r="D1444" t="str">
        <f t="shared" si="116"/>
        <v>C106-2</v>
      </c>
      <c r="E1444" t="s">
        <v>1764</v>
      </c>
      <c r="F1444">
        <v>2</v>
      </c>
      <c r="G1444" t="s">
        <v>290</v>
      </c>
    </row>
    <row r="1445" spans="1:7" x14ac:dyDescent="0.25">
      <c r="A1445" t="str">
        <f t="shared" si="113"/>
        <v>C107-1</v>
      </c>
      <c r="B1445" t="str">
        <f t="shared" si="114"/>
        <v>GND</v>
      </c>
      <c r="C1445" t="str">
        <f t="shared" si="115"/>
        <v>C107-GND</v>
      </c>
      <c r="D1445" t="str">
        <f t="shared" si="116"/>
        <v>C107-1</v>
      </c>
      <c r="E1445" t="s">
        <v>1765</v>
      </c>
      <c r="F1445">
        <v>1</v>
      </c>
      <c r="G1445" t="s">
        <v>325</v>
      </c>
    </row>
    <row r="1446" spans="1:7" x14ac:dyDescent="0.25">
      <c r="A1446" t="str">
        <f t="shared" si="113"/>
        <v>C107-2</v>
      </c>
      <c r="B1446" t="str">
        <f t="shared" si="114"/>
        <v>1.8V</v>
      </c>
      <c r="C1446" t="str">
        <f t="shared" si="115"/>
        <v>C107-1.8V</v>
      </c>
      <c r="D1446" t="str">
        <f t="shared" si="116"/>
        <v>C107-2</v>
      </c>
      <c r="E1446" t="s">
        <v>1765</v>
      </c>
      <c r="F1446">
        <v>2</v>
      </c>
      <c r="G1446" t="s">
        <v>288</v>
      </c>
    </row>
    <row r="1447" spans="1:7" x14ac:dyDescent="0.25">
      <c r="A1447" t="str">
        <f t="shared" si="113"/>
        <v>C108-1</v>
      </c>
      <c r="B1447" t="str">
        <f t="shared" si="114"/>
        <v>GND</v>
      </c>
      <c r="C1447" t="str">
        <f t="shared" si="115"/>
        <v>C108-GND</v>
      </c>
      <c r="D1447" t="str">
        <f t="shared" si="116"/>
        <v>C108-1</v>
      </c>
      <c r="E1447" t="s">
        <v>1766</v>
      </c>
      <c r="F1447">
        <v>1</v>
      </c>
      <c r="G1447" t="s">
        <v>325</v>
      </c>
    </row>
    <row r="1448" spans="1:7" x14ac:dyDescent="0.25">
      <c r="A1448" t="str">
        <f t="shared" si="113"/>
        <v>C108-2</v>
      </c>
      <c r="B1448" t="str">
        <f t="shared" si="114"/>
        <v>3.3V</v>
      </c>
      <c r="C1448" t="str">
        <f t="shared" si="115"/>
        <v>C108-3.3V</v>
      </c>
      <c r="D1448" t="str">
        <f t="shared" si="116"/>
        <v>C108-2</v>
      </c>
      <c r="E1448" t="s">
        <v>1766</v>
      </c>
      <c r="F1448">
        <v>2</v>
      </c>
      <c r="G1448" t="s">
        <v>290</v>
      </c>
    </row>
    <row r="1449" spans="1:7" x14ac:dyDescent="0.25">
      <c r="A1449" t="str">
        <f t="shared" si="113"/>
        <v>D1-A</v>
      </c>
      <c r="B1449" t="str">
        <f t="shared" si="114"/>
        <v>NetD1_A</v>
      </c>
      <c r="C1449" t="str">
        <f t="shared" si="115"/>
        <v>D1-NetD1_A</v>
      </c>
      <c r="D1449" t="str">
        <f t="shared" si="116"/>
        <v>D1-A</v>
      </c>
      <c r="E1449" t="s">
        <v>303</v>
      </c>
      <c r="F1449" t="s">
        <v>1767</v>
      </c>
      <c r="G1449" t="s">
        <v>486</v>
      </c>
    </row>
    <row r="1450" spans="1:7" x14ac:dyDescent="0.25">
      <c r="A1450" t="str">
        <f t="shared" si="113"/>
        <v>D1-K</v>
      </c>
      <c r="B1450" t="str">
        <f t="shared" si="114"/>
        <v>GND</v>
      </c>
      <c r="C1450" t="str">
        <f t="shared" si="115"/>
        <v>D1-GND</v>
      </c>
      <c r="D1450" t="str">
        <f t="shared" si="116"/>
        <v>D1-K</v>
      </c>
      <c r="E1450" t="s">
        <v>303</v>
      </c>
      <c r="F1450" t="s">
        <v>1768</v>
      </c>
      <c r="G1450" t="s">
        <v>325</v>
      </c>
    </row>
    <row r="1451" spans="1:7" x14ac:dyDescent="0.25">
      <c r="A1451" t="str">
        <f t="shared" si="113"/>
        <v>D2-1</v>
      </c>
      <c r="B1451" t="str">
        <f t="shared" si="114"/>
        <v>NetD2_1</v>
      </c>
      <c r="C1451" t="str">
        <f t="shared" si="115"/>
        <v>D2-NetD2_1</v>
      </c>
      <c r="D1451" t="str">
        <f t="shared" si="116"/>
        <v>D2-1</v>
      </c>
      <c r="E1451" t="s">
        <v>305</v>
      </c>
      <c r="F1451">
        <v>1</v>
      </c>
      <c r="G1451" t="s">
        <v>489</v>
      </c>
    </row>
    <row r="1452" spans="1:7" x14ac:dyDescent="0.25">
      <c r="A1452" t="str">
        <f t="shared" si="113"/>
        <v>D2-2</v>
      </c>
      <c r="B1452" t="str">
        <f t="shared" si="114"/>
        <v>NetD2_2</v>
      </c>
      <c r="C1452" t="str">
        <f t="shared" si="115"/>
        <v>D2-NetD2_2</v>
      </c>
      <c r="D1452" t="str">
        <f t="shared" si="116"/>
        <v>D2-2</v>
      </c>
      <c r="E1452" t="s">
        <v>305</v>
      </c>
      <c r="F1452">
        <v>2</v>
      </c>
      <c r="G1452" t="s">
        <v>492</v>
      </c>
    </row>
    <row r="1453" spans="1:7" x14ac:dyDescent="0.25">
      <c r="A1453" t="str">
        <f t="shared" si="113"/>
        <v>D2-3</v>
      </c>
      <c r="B1453" t="str">
        <f t="shared" si="114"/>
        <v>NetD2_3</v>
      </c>
      <c r="C1453" t="str">
        <f t="shared" si="115"/>
        <v>D2-NetD2_3</v>
      </c>
      <c r="D1453" t="str">
        <f t="shared" si="116"/>
        <v>D2-3</v>
      </c>
      <c r="E1453" t="s">
        <v>305</v>
      </c>
      <c r="F1453">
        <v>3</v>
      </c>
      <c r="G1453" t="s">
        <v>495</v>
      </c>
    </row>
    <row r="1454" spans="1:7" x14ac:dyDescent="0.25">
      <c r="A1454" t="str">
        <f t="shared" si="113"/>
        <v>D2-4</v>
      </c>
      <c r="B1454" t="str">
        <f t="shared" si="114"/>
        <v>3.3V</v>
      </c>
      <c r="C1454" t="str">
        <f t="shared" si="115"/>
        <v>D2-3.3V</v>
      </c>
      <c r="D1454" t="str">
        <f t="shared" si="116"/>
        <v>D2-4</v>
      </c>
      <c r="E1454" t="s">
        <v>305</v>
      </c>
      <c r="F1454">
        <v>4</v>
      </c>
      <c r="G1454" t="s">
        <v>290</v>
      </c>
    </row>
    <row r="1455" spans="1:7" x14ac:dyDescent="0.25">
      <c r="A1455" t="str">
        <f t="shared" si="113"/>
        <v>D2-5</v>
      </c>
      <c r="B1455" t="str">
        <f t="shared" si="114"/>
        <v>3.3V</v>
      </c>
      <c r="C1455" t="str">
        <f t="shared" si="115"/>
        <v>D2-3.3V</v>
      </c>
      <c r="D1455" t="str">
        <f t="shared" si="116"/>
        <v>D2-5</v>
      </c>
      <c r="E1455" t="s">
        <v>305</v>
      </c>
      <c r="F1455">
        <v>5</v>
      </c>
      <c r="G1455" t="s">
        <v>290</v>
      </c>
    </row>
    <row r="1456" spans="1:7" x14ac:dyDescent="0.25">
      <c r="A1456" t="str">
        <f t="shared" si="113"/>
        <v>D2-6</v>
      </c>
      <c r="B1456" t="str">
        <f t="shared" si="114"/>
        <v>3.3V</v>
      </c>
      <c r="C1456" t="str">
        <f t="shared" si="115"/>
        <v>D2-3.3V</v>
      </c>
      <c r="D1456" t="str">
        <f t="shared" si="116"/>
        <v>D2-6</v>
      </c>
      <c r="E1456" t="s">
        <v>305</v>
      </c>
      <c r="F1456">
        <v>6</v>
      </c>
      <c r="G1456" t="s">
        <v>290</v>
      </c>
    </row>
    <row r="1457" spans="1:7" x14ac:dyDescent="0.25">
      <c r="A1457" t="str">
        <f t="shared" si="113"/>
        <v>D3-1</v>
      </c>
      <c r="B1457" t="str">
        <f t="shared" si="114"/>
        <v>NetD3_1</v>
      </c>
      <c r="C1457" t="str">
        <f t="shared" si="115"/>
        <v>D3-NetD3_1</v>
      </c>
      <c r="D1457" t="str">
        <f t="shared" si="116"/>
        <v>D3-1</v>
      </c>
      <c r="E1457" t="s">
        <v>307</v>
      </c>
      <c r="F1457">
        <v>1</v>
      </c>
      <c r="G1457" t="s">
        <v>498</v>
      </c>
    </row>
    <row r="1458" spans="1:7" x14ac:dyDescent="0.25">
      <c r="A1458" t="str">
        <f t="shared" si="113"/>
        <v>D3-2</v>
      </c>
      <c r="B1458" t="str">
        <f t="shared" si="114"/>
        <v>NetD3_2</v>
      </c>
      <c r="C1458" t="str">
        <f t="shared" si="115"/>
        <v>D3-NetD3_2</v>
      </c>
      <c r="D1458" t="str">
        <f t="shared" si="116"/>
        <v>D3-2</v>
      </c>
      <c r="E1458" t="s">
        <v>307</v>
      </c>
      <c r="F1458">
        <v>2</v>
      </c>
      <c r="G1458" t="s">
        <v>501</v>
      </c>
    </row>
    <row r="1459" spans="1:7" x14ac:dyDescent="0.25">
      <c r="A1459" t="str">
        <f t="shared" si="113"/>
        <v>D3-3</v>
      </c>
      <c r="B1459" t="str">
        <f t="shared" si="114"/>
        <v>NetD3_3</v>
      </c>
      <c r="C1459" t="str">
        <f t="shared" si="115"/>
        <v>D3-NetD3_3</v>
      </c>
      <c r="D1459" t="str">
        <f t="shared" si="116"/>
        <v>D3-3</v>
      </c>
      <c r="E1459" t="s">
        <v>307</v>
      </c>
      <c r="F1459">
        <v>3</v>
      </c>
      <c r="G1459" t="s">
        <v>504</v>
      </c>
    </row>
    <row r="1460" spans="1:7" x14ac:dyDescent="0.25">
      <c r="A1460" t="str">
        <f t="shared" si="113"/>
        <v>D3-4</v>
      </c>
      <c r="B1460" t="str">
        <f t="shared" si="114"/>
        <v>3.3V</v>
      </c>
      <c r="C1460" t="str">
        <f t="shared" si="115"/>
        <v>D3-3.3V</v>
      </c>
      <c r="D1460" t="str">
        <f t="shared" si="116"/>
        <v>D3-4</v>
      </c>
      <c r="E1460" t="s">
        <v>307</v>
      </c>
      <c r="F1460">
        <v>4</v>
      </c>
      <c r="G1460" t="s">
        <v>290</v>
      </c>
    </row>
    <row r="1461" spans="1:7" x14ac:dyDescent="0.25">
      <c r="A1461" t="str">
        <f t="shared" si="113"/>
        <v>D3-5</v>
      </c>
      <c r="B1461" t="str">
        <f t="shared" si="114"/>
        <v>3.3V</v>
      </c>
      <c r="C1461" t="str">
        <f t="shared" si="115"/>
        <v>D3-3.3V</v>
      </c>
      <c r="D1461" t="str">
        <f t="shared" si="116"/>
        <v>D3-5</v>
      </c>
      <c r="E1461" t="s">
        <v>307</v>
      </c>
      <c r="F1461">
        <v>5</v>
      </c>
      <c r="G1461" t="s">
        <v>290</v>
      </c>
    </row>
    <row r="1462" spans="1:7" x14ac:dyDescent="0.25">
      <c r="A1462" t="str">
        <f t="shared" si="113"/>
        <v>D3-6</v>
      </c>
      <c r="B1462" t="str">
        <f t="shared" si="114"/>
        <v>3.3V</v>
      </c>
      <c r="C1462" t="str">
        <f t="shared" si="115"/>
        <v>D3-3.3V</v>
      </c>
      <c r="D1462" t="str">
        <f t="shared" si="116"/>
        <v>D3-6</v>
      </c>
      <c r="E1462" t="s">
        <v>307</v>
      </c>
      <c r="F1462">
        <v>6</v>
      </c>
      <c r="G1462" t="s">
        <v>290</v>
      </c>
    </row>
    <row r="1463" spans="1:7" x14ac:dyDescent="0.25">
      <c r="A1463" t="str">
        <f t="shared" si="113"/>
        <v>D10-A</v>
      </c>
      <c r="B1463" t="str">
        <f t="shared" si="114"/>
        <v>NetD10_A</v>
      </c>
      <c r="C1463" t="str">
        <f t="shared" si="115"/>
        <v>D10-NetD10_A</v>
      </c>
      <c r="D1463" t="str">
        <f t="shared" si="116"/>
        <v>D10-A</v>
      </c>
      <c r="E1463" t="s">
        <v>319</v>
      </c>
      <c r="F1463" t="s">
        <v>1767</v>
      </c>
      <c r="G1463" t="s">
        <v>483</v>
      </c>
    </row>
    <row r="1464" spans="1:7" x14ac:dyDescent="0.25">
      <c r="A1464" t="str">
        <f t="shared" si="113"/>
        <v>D10-K</v>
      </c>
      <c r="B1464" t="str">
        <f t="shared" si="114"/>
        <v>LED1</v>
      </c>
      <c r="C1464" t="str">
        <f t="shared" si="115"/>
        <v>D10-LED1</v>
      </c>
      <c r="D1464" t="str">
        <f t="shared" si="116"/>
        <v>D10-K</v>
      </c>
      <c r="E1464" t="s">
        <v>319</v>
      </c>
      <c r="F1464" t="s">
        <v>1768</v>
      </c>
      <c r="G1464" t="s">
        <v>411</v>
      </c>
    </row>
    <row r="1465" spans="1:7" x14ac:dyDescent="0.25">
      <c r="A1465" t="str">
        <f t="shared" si="113"/>
        <v>H1-1</v>
      </c>
      <c r="B1465" t="str">
        <f t="shared" si="114"/>
        <v>NetH1_1</v>
      </c>
      <c r="C1465" t="str">
        <f t="shared" si="115"/>
        <v>H1-NetH1_1</v>
      </c>
      <c r="D1465" t="str">
        <f t="shared" si="116"/>
        <v>H1-1</v>
      </c>
      <c r="E1465" t="s">
        <v>427</v>
      </c>
      <c r="F1465">
        <v>1</v>
      </c>
      <c r="G1465" t="s">
        <v>1769</v>
      </c>
    </row>
    <row r="1466" spans="1:7" x14ac:dyDescent="0.25">
      <c r="A1466" t="str">
        <f t="shared" si="113"/>
        <v>H2-1</v>
      </c>
      <c r="B1466" t="str">
        <f t="shared" si="114"/>
        <v>NetH2_1</v>
      </c>
      <c r="C1466" t="str">
        <f t="shared" si="115"/>
        <v>H2-NetH2_1</v>
      </c>
      <c r="D1466" t="str">
        <f t="shared" si="116"/>
        <v>H2-1</v>
      </c>
      <c r="E1466" t="s">
        <v>429</v>
      </c>
      <c r="F1466">
        <v>1</v>
      </c>
      <c r="G1466" t="s">
        <v>1770</v>
      </c>
    </row>
    <row r="1467" spans="1:7" x14ac:dyDescent="0.25">
      <c r="A1467" t="str">
        <f t="shared" si="113"/>
        <v>H3-1</v>
      </c>
      <c r="B1467" t="str">
        <f t="shared" si="114"/>
        <v>NetH3_1</v>
      </c>
      <c r="C1467" t="str">
        <f t="shared" si="115"/>
        <v>H3-NetH3_1</v>
      </c>
      <c r="D1467" t="str">
        <f t="shared" si="116"/>
        <v>H3-1</v>
      </c>
      <c r="E1467" t="s">
        <v>431</v>
      </c>
      <c r="F1467">
        <v>1</v>
      </c>
      <c r="G1467" t="s">
        <v>1771</v>
      </c>
    </row>
    <row r="1468" spans="1:7" x14ac:dyDescent="0.25">
      <c r="A1468" t="str">
        <f t="shared" si="113"/>
        <v>H4-1</v>
      </c>
      <c r="B1468" t="str">
        <f t="shared" si="114"/>
        <v>NetH4_1</v>
      </c>
      <c r="C1468" t="str">
        <f t="shared" si="115"/>
        <v>H4-NetH4_1</v>
      </c>
      <c r="D1468" t="str">
        <f t="shared" si="116"/>
        <v>H4-1</v>
      </c>
      <c r="E1468" t="s">
        <v>433</v>
      </c>
      <c r="F1468">
        <v>1</v>
      </c>
      <c r="G1468" t="s">
        <v>1772</v>
      </c>
    </row>
    <row r="1469" spans="1:7" x14ac:dyDescent="0.25">
      <c r="A1469" t="str">
        <f t="shared" si="113"/>
        <v>H5-1</v>
      </c>
      <c r="B1469" t="str">
        <f t="shared" si="114"/>
        <v>GND</v>
      </c>
      <c r="C1469" t="str">
        <f t="shared" si="115"/>
        <v>H5-GND</v>
      </c>
      <c r="D1469" t="str">
        <f t="shared" si="116"/>
        <v>H5-1</v>
      </c>
      <c r="E1469" t="s">
        <v>858</v>
      </c>
      <c r="F1469">
        <v>1</v>
      </c>
      <c r="G1469" t="s">
        <v>325</v>
      </c>
    </row>
    <row r="1470" spans="1:7" x14ac:dyDescent="0.25">
      <c r="A1470" t="str">
        <f t="shared" si="113"/>
        <v>L1-1</v>
      </c>
      <c r="B1470" t="str">
        <f t="shared" si="114"/>
        <v>NetC1_1</v>
      </c>
      <c r="C1470" t="str">
        <f t="shared" si="115"/>
        <v>L1-NetC1_1</v>
      </c>
      <c r="D1470" t="str">
        <f t="shared" si="116"/>
        <v>L1-1</v>
      </c>
      <c r="E1470" t="s">
        <v>886</v>
      </c>
      <c r="F1470">
        <v>1</v>
      </c>
      <c r="G1470" t="s">
        <v>426</v>
      </c>
    </row>
    <row r="1471" spans="1:7" x14ac:dyDescent="0.25">
      <c r="A1471" t="str">
        <f t="shared" si="113"/>
        <v>L1-2</v>
      </c>
      <c r="B1471" t="str">
        <f t="shared" si="114"/>
        <v>3.3V</v>
      </c>
      <c r="C1471" t="str">
        <f t="shared" si="115"/>
        <v>L1-3.3V</v>
      </c>
      <c r="D1471" t="str">
        <f t="shared" si="116"/>
        <v>L1-2</v>
      </c>
      <c r="E1471" t="s">
        <v>886</v>
      </c>
      <c r="F1471">
        <v>2</v>
      </c>
      <c r="G1471" t="s">
        <v>290</v>
      </c>
    </row>
    <row r="1472" spans="1:7" x14ac:dyDescent="0.25">
      <c r="A1472" t="str">
        <f t="shared" si="113"/>
        <v>L2-1</v>
      </c>
      <c r="B1472" t="str">
        <f t="shared" si="114"/>
        <v>NetC19_1</v>
      </c>
      <c r="C1472" t="str">
        <f t="shared" si="115"/>
        <v>L2-NetC19_1</v>
      </c>
      <c r="D1472" t="str">
        <f t="shared" si="116"/>
        <v>L2-1</v>
      </c>
      <c r="E1472" t="s">
        <v>888</v>
      </c>
      <c r="F1472">
        <v>1</v>
      </c>
      <c r="G1472" t="s">
        <v>424</v>
      </c>
    </row>
    <row r="1473" spans="1:7" x14ac:dyDescent="0.25">
      <c r="A1473" t="str">
        <f t="shared" si="113"/>
        <v>L2-2</v>
      </c>
      <c r="B1473" t="str">
        <f t="shared" si="114"/>
        <v>3.3V</v>
      </c>
      <c r="C1473" t="str">
        <f t="shared" si="115"/>
        <v>L2-3.3V</v>
      </c>
      <c r="D1473" t="str">
        <f t="shared" si="116"/>
        <v>L2-2</v>
      </c>
      <c r="E1473" t="s">
        <v>888</v>
      </c>
      <c r="F1473">
        <v>2</v>
      </c>
      <c r="G1473" t="s">
        <v>290</v>
      </c>
    </row>
    <row r="1474" spans="1:7" x14ac:dyDescent="0.25">
      <c r="A1474" t="str">
        <f t="shared" si="113"/>
        <v>L3-1</v>
      </c>
      <c r="B1474" t="str">
        <f t="shared" si="114"/>
        <v>1.2V</v>
      </c>
      <c r="C1474" t="str">
        <f t="shared" si="115"/>
        <v>L3-1.2V</v>
      </c>
      <c r="D1474" t="str">
        <f t="shared" si="116"/>
        <v>L3-1</v>
      </c>
      <c r="E1474" t="s">
        <v>890</v>
      </c>
      <c r="F1474">
        <v>1</v>
      </c>
      <c r="G1474" t="s">
        <v>285</v>
      </c>
    </row>
    <row r="1475" spans="1:7" x14ac:dyDescent="0.25">
      <c r="A1475" t="str">
        <f t="shared" si="113"/>
        <v>L3-2</v>
      </c>
      <c r="B1475" t="str">
        <f t="shared" si="114"/>
        <v>NetC27_2</v>
      </c>
      <c r="C1475" t="str">
        <f t="shared" si="115"/>
        <v>L3-NetC27_2</v>
      </c>
      <c r="D1475" t="str">
        <f t="shared" si="116"/>
        <v>L3-2</v>
      </c>
      <c r="E1475" t="s">
        <v>890</v>
      </c>
      <c r="F1475">
        <v>2</v>
      </c>
      <c r="G1475" t="s">
        <v>434</v>
      </c>
    </row>
    <row r="1476" spans="1:7" x14ac:dyDescent="0.25">
      <c r="A1476" t="str">
        <f t="shared" si="113"/>
        <v>L5-1</v>
      </c>
      <c r="B1476" t="str">
        <f t="shared" si="114"/>
        <v>NetC26_2</v>
      </c>
      <c r="C1476" t="str">
        <f t="shared" si="115"/>
        <v>L5-NetC26_2</v>
      </c>
      <c r="D1476" t="str">
        <f t="shared" si="116"/>
        <v>L5-1</v>
      </c>
      <c r="E1476" t="s">
        <v>1278</v>
      </c>
      <c r="F1476">
        <v>1</v>
      </c>
      <c r="G1476" t="s">
        <v>432</v>
      </c>
    </row>
    <row r="1477" spans="1:7" x14ac:dyDescent="0.25">
      <c r="A1477" t="str">
        <f t="shared" si="113"/>
        <v>L5-2</v>
      </c>
      <c r="B1477" t="str">
        <f t="shared" si="114"/>
        <v>3.3V</v>
      </c>
      <c r="C1477" t="str">
        <f t="shared" si="115"/>
        <v>L5-3.3V</v>
      </c>
      <c r="D1477" t="str">
        <f t="shared" si="116"/>
        <v>L5-2</v>
      </c>
      <c r="E1477" t="s">
        <v>1278</v>
      </c>
      <c r="F1477">
        <v>2</v>
      </c>
      <c r="G1477" t="s">
        <v>290</v>
      </c>
    </row>
    <row r="1478" spans="1:7" x14ac:dyDescent="0.25">
      <c r="A1478" t="str">
        <f t="shared" ref="A1478:A1541" si="117">$E1478&amp;"-"&amp;$F1478</f>
        <v>L6-1</v>
      </c>
      <c r="B1478" t="str">
        <f t="shared" ref="B1478:B1541" si="118">IF(OR(E1478=$A$2,E1478=$B$2,E1478=$C$2,E1478=$D$2),"--",G1478)</f>
        <v>VCCPLLDIG_SDM</v>
      </c>
      <c r="C1478" t="str">
        <f t="shared" ref="C1478:C1541" si="119">$E1478&amp;"-"&amp;$G1478</f>
        <v>L6-VCCPLLDIG_SDM</v>
      </c>
      <c r="D1478" t="str">
        <f t="shared" ref="D1478:D1541" si="120">A1478</f>
        <v>L6-1</v>
      </c>
      <c r="E1478" t="s">
        <v>894</v>
      </c>
      <c r="F1478">
        <v>1</v>
      </c>
      <c r="G1478" t="s">
        <v>614</v>
      </c>
    </row>
    <row r="1479" spans="1:7" x14ac:dyDescent="0.25">
      <c r="A1479" t="str">
        <f t="shared" si="117"/>
        <v>L6-2</v>
      </c>
      <c r="B1479" t="str">
        <f t="shared" si="118"/>
        <v>FPGA_VCC</v>
      </c>
      <c r="C1479" t="str">
        <f t="shared" si="119"/>
        <v>L6-FPGA_VCC</v>
      </c>
      <c r="D1479" t="str">
        <f t="shared" si="120"/>
        <v>L6-2</v>
      </c>
      <c r="E1479" t="s">
        <v>894</v>
      </c>
      <c r="F1479">
        <v>2</v>
      </c>
      <c r="G1479" t="s">
        <v>385</v>
      </c>
    </row>
    <row r="1480" spans="1:7" x14ac:dyDescent="0.25">
      <c r="A1480" t="str">
        <f t="shared" si="117"/>
        <v>L7-1</v>
      </c>
      <c r="B1480" t="str">
        <f t="shared" si="118"/>
        <v>VCCPLL_SDM</v>
      </c>
      <c r="C1480" t="str">
        <f t="shared" si="119"/>
        <v>L7-VCCPLL_SDM</v>
      </c>
      <c r="D1480" t="str">
        <f t="shared" si="120"/>
        <v>L7-1</v>
      </c>
      <c r="E1480" t="s">
        <v>896</v>
      </c>
      <c r="F1480">
        <v>1</v>
      </c>
      <c r="G1480" t="s">
        <v>616</v>
      </c>
    </row>
    <row r="1481" spans="1:7" x14ac:dyDescent="0.25">
      <c r="A1481" t="str">
        <f t="shared" si="117"/>
        <v>L7-2</v>
      </c>
      <c r="B1481" t="str">
        <f t="shared" si="118"/>
        <v>1.8V</v>
      </c>
      <c r="C1481" t="str">
        <f t="shared" si="119"/>
        <v>L7-1.8V</v>
      </c>
      <c r="D1481" t="str">
        <f t="shared" si="120"/>
        <v>L7-2</v>
      </c>
      <c r="E1481" t="s">
        <v>896</v>
      </c>
      <c r="F1481">
        <v>2</v>
      </c>
      <c r="G1481" t="s">
        <v>288</v>
      </c>
    </row>
    <row r="1482" spans="1:7" x14ac:dyDescent="0.25">
      <c r="A1482" t="str">
        <f t="shared" si="117"/>
        <v>L8-1</v>
      </c>
      <c r="B1482" t="str">
        <f t="shared" si="118"/>
        <v>VCCADC_SDM</v>
      </c>
      <c r="C1482" t="str">
        <f t="shared" si="119"/>
        <v>L8-VCCADC_SDM</v>
      </c>
      <c r="D1482" t="str">
        <f t="shared" si="120"/>
        <v>L8-1</v>
      </c>
      <c r="E1482" t="s">
        <v>609</v>
      </c>
      <c r="F1482">
        <v>1</v>
      </c>
      <c r="G1482" t="s">
        <v>612</v>
      </c>
    </row>
    <row r="1483" spans="1:7" x14ac:dyDescent="0.25">
      <c r="A1483" t="str">
        <f t="shared" si="117"/>
        <v>L8-2</v>
      </c>
      <c r="B1483" t="str">
        <f t="shared" si="118"/>
        <v>1.8V</v>
      </c>
      <c r="C1483" t="str">
        <f t="shared" si="119"/>
        <v>L8-1.8V</v>
      </c>
      <c r="D1483" t="str">
        <f t="shared" si="120"/>
        <v>L8-2</v>
      </c>
      <c r="E1483" t="s">
        <v>609</v>
      </c>
      <c r="F1483">
        <v>2</v>
      </c>
      <c r="G1483" t="s">
        <v>288</v>
      </c>
    </row>
    <row r="1484" spans="1:7" x14ac:dyDescent="0.25">
      <c r="A1484" t="str">
        <f t="shared" si="117"/>
        <v>L9-1</v>
      </c>
      <c r="B1484" t="str">
        <f t="shared" si="118"/>
        <v>1.8V</v>
      </c>
      <c r="C1484" t="str">
        <f t="shared" si="119"/>
        <v>L9-1.8V</v>
      </c>
      <c r="D1484" t="str">
        <f t="shared" si="120"/>
        <v>L9-1</v>
      </c>
      <c r="E1484" t="s">
        <v>1279</v>
      </c>
      <c r="F1484">
        <v>1</v>
      </c>
      <c r="G1484" t="s">
        <v>288</v>
      </c>
    </row>
    <row r="1485" spans="1:7" x14ac:dyDescent="0.25">
      <c r="A1485" t="str">
        <f t="shared" si="117"/>
        <v>L9-2</v>
      </c>
      <c r="B1485" t="str">
        <f t="shared" si="118"/>
        <v>NetC73_2</v>
      </c>
      <c r="C1485" t="str">
        <f t="shared" si="119"/>
        <v>L9-NetC73_2</v>
      </c>
      <c r="D1485" t="str">
        <f t="shared" si="120"/>
        <v>L9-2</v>
      </c>
      <c r="E1485" t="s">
        <v>1279</v>
      </c>
      <c r="F1485">
        <v>2</v>
      </c>
      <c r="G1485" t="s">
        <v>441</v>
      </c>
    </row>
    <row r="1486" spans="1:7" x14ac:dyDescent="0.25">
      <c r="A1486" t="str">
        <f t="shared" si="117"/>
        <v>L10-1</v>
      </c>
      <c r="B1486" t="str">
        <f t="shared" si="118"/>
        <v>NetC21_1</v>
      </c>
      <c r="C1486" t="str">
        <f t="shared" si="119"/>
        <v>L10-NetC21_1</v>
      </c>
      <c r="D1486" t="str">
        <f t="shared" si="120"/>
        <v>L10-1</v>
      </c>
      <c r="E1486" t="s">
        <v>712</v>
      </c>
      <c r="F1486">
        <v>1</v>
      </c>
      <c r="G1486" t="s">
        <v>428</v>
      </c>
    </row>
    <row r="1487" spans="1:7" x14ac:dyDescent="0.25">
      <c r="A1487" t="str">
        <f t="shared" si="117"/>
        <v>L10-2</v>
      </c>
      <c r="B1487" t="str">
        <f t="shared" si="118"/>
        <v>1.8V</v>
      </c>
      <c r="C1487" t="str">
        <f t="shared" si="119"/>
        <v>L10-1.8V</v>
      </c>
      <c r="D1487" t="str">
        <f t="shared" si="120"/>
        <v>L10-2</v>
      </c>
      <c r="E1487" t="s">
        <v>712</v>
      </c>
      <c r="F1487">
        <v>2</v>
      </c>
      <c r="G1487" t="s">
        <v>288</v>
      </c>
    </row>
    <row r="1488" spans="1:7" x14ac:dyDescent="0.25">
      <c r="A1488" t="str">
        <f t="shared" si="117"/>
        <v>L11-1</v>
      </c>
      <c r="B1488" t="str">
        <f t="shared" si="118"/>
        <v>NetC24_1</v>
      </c>
      <c r="C1488" t="str">
        <f t="shared" si="119"/>
        <v>L11-NetC24_1</v>
      </c>
      <c r="D1488" t="str">
        <f t="shared" si="120"/>
        <v>L11-1</v>
      </c>
      <c r="E1488" t="s">
        <v>1280</v>
      </c>
      <c r="F1488">
        <v>1</v>
      </c>
      <c r="G1488" t="s">
        <v>430</v>
      </c>
    </row>
    <row r="1489" spans="1:7" x14ac:dyDescent="0.25">
      <c r="A1489" t="str">
        <f t="shared" si="117"/>
        <v>L11-2</v>
      </c>
      <c r="B1489" t="str">
        <f t="shared" si="118"/>
        <v>FPGA_VCC</v>
      </c>
      <c r="C1489" t="str">
        <f t="shared" si="119"/>
        <v>L11-FPGA_VCC</v>
      </c>
      <c r="D1489" t="str">
        <f t="shared" si="120"/>
        <v>L11-2</v>
      </c>
      <c r="E1489" t="s">
        <v>1280</v>
      </c>
      <c r="F1489">
        <v>2</v>
      </c>
      <c r="G1489" t="s">
        <v>385</v>
      </c>
    </row>
    <row r="1490" spans="1:7" x14ac:dyDescent="0.25">
      <c r="A1490" t="str">
        <f t="shared" si="117"/>
        <v>R1-1</v>
      </c>
      <c r="B1490" t="str">
        <f t="shared" si="118"/>
        <v>GND</v>
      </c>
      <c r="C1490" t="str">
        <f t="shared" si="119"/>
        <v>R1-GND</v>
      </c>
      <c r="D1490" t="str">
        <f t="shared" si="120"/>
        <v>R1-1</v>
      </c>
      <c r="E1490" t="s">
        <v>1584</v>
      </c>
      <c r="F1490">
        <v>1</v>
      </c>
      <c r="G1490" t="s">
        <v>325</v>
      </c>
    </row>
    <row r="1491" spans="1:7" x14ac:dyDescent="0.25">
      <c r="A1491" t="str">
        <f t="shared" si="117"/>
        <v>R1-2</v>
      </c>
      <c r="B1491" t="str">
        <f t="shared" si="118"/>
        <v>NetR1_2</v>
      </c>
      <c r="C1491" t="str">
        <f t="shared" si="119"/>
        <v>R1-NetR1_2</v>
      </c>
      <c r="D1491" t="str">
        <f t="shared" si="120"/>
        <v>R1-2</v>
      </c>
      <c r="E1491" t="s">
        <v>1584</v>
      </c>
      <c r="F1491">
        <v>2</v>
      </c>
      <c r="G1491" t="s">
        <v>520</v>
      </c>
    </row>
    <row r="1492" spans="1:7" x14ac:dyDescent="0.25">
      <c r="A1492" t="str">
        <f t="shared" si="117"/>
        <v>R2-1</v>
      </c>
      <c r="B1492" t="str">
        <f t="shared" si="118"/>
        <v>3.3V</v>
      </c>
      <c r="C1492" t="str">
        <f t="shared" si="119"/>
        <v>R2-3.3V</v>
      </c>
      <c r="D1492" t="str">
        <f t="shared" si="120"/>
        <v>R2-1</v>
      </c>
      <c r="E1492" t="s">
        <v>1586</v>
      </c>
      <c r="F1492">
        <v>1</v>
      </c>
      <c r="G1492" t="s">
        <v>290</v>
      </c>
    </row>
    <row r="1493" spans="1:7" x14ac:dyDescent="0.25">
      <c r="A1493" t="str">
        <f t="shared" si="117"/>
        <v>R2-2</v>
      </c>
      <c r="B1493" t="str">
        <f t="shared" si="118"/>
        <v>NetR2_2</v>
      </c>
      <c r="C1493" t="str">
        <f t="shared" si="119"/>
        <v>R2-NetR2_2</v>
      </c>
      <c r="D1493" t="str">
        <f t="shared" si="120"/>
        <v>R2-2</v>
      </c>
      <c r="E1493" t="s">
        <v>1586</v>
      </c>
      <c r="F1493">
        <v>2</v>
      </c>
      <c r="G1493" t="s">
        <v>530</v>
      </c>
    </row>
    <row r="1494" spans="1:7" x14ac:dyDescent="0.25">
      <c r="A1494" t="str">
        <f t="shared" si="117"/>
        <v>R3-1</v>
      </c>
      <c r="B1494" t="str">
        <f t="shared" si="118"/>
        <v>NetR3_1</v>
      </c>
      <c r="C1494" t="str">
        <f t="shared" si="119"/>
        <v>R3-NetR3_1</v>
      </c>
      <c r="D1494" t="str">
        <f t="shared" si="120"/>
        <v>R3-1</v>
      </c>
      <c r="E1494" t="s">
        <v>1337</v>
      </c>
      <c r="F1494">
        <v>1</v>
      </c>
      <c r="G1494" t="s">
        <v>540</v>
      </c>
    </row>
    <row r="1495" spans="1:7" x14ac:dyDescent="0.25">
      <c r="A1495" t="str">
        <f t="shared" si="117"/>
        <v>R3-2</v>
      </c>
      <c r="B1495" t="str">
        <f t="shared" si="118"/>
        <v>NetR3_2</v>
      </c>
      <c r="C1495" t="str">
        <f t="shared" si="119"/>
        <v>R3-NetR3_2</v>
      </c>
      <c r="D1495" t="str">
        <f t="shared" si="120"/>
        <v>R3-2</v>
      </c>
      <c r="E1495" t="s">
        <v>1337</v>
      </c>
      <c r="F1495">
        <v>2</v>
      </c>
      <c r="G1495" t="s">
        <v>542</v>
      </c>
    </row>
    <row r="1496" spans="1:7" x14ac:dyDescent="0.25">
      <c r="A1496" t="str">
        <f t="shared" si="117"/>
        <v>R4-1</v>
      </c>
      <c r="B1496" t="str">
        <f t="shared" si="118"/>
        <v>NetR4_1</v>
      </c>
      <c r="C1496" t="str">
        <f t="shared" si="119"/>
        <v>R4-NetR4_1</v>
      </c>
      <c r="D1496" t="str">
        <f t="shared" si="120"/>
        <v>R4-1</v>
      </c>
      <c r="E1496" t="s">
        <v>1587</v>
      </c>
      <c r="F1496">
        <v>1</v>
      </c>
      <c r="G1496" t="s">
        <v>549</v>
      </c>
    </row>
    <row r="1497" spans="1:7" x14ac:dyDescent="0.25">
      <c r="A1497" t="str">
        <f t="shared" si="117"/>
        <v>R4-2</v>
      </c>
      <c r="B1497" t="str">
        <f t="shared" si="118"/>
        <v>3.3V</v>
      </c>
      <c r="C1497" t="str">
        <f t="shared" si="119"/>
        <v>R4-3.3V</v>
      </c>
      <c r="D1497" t="str">
        <f t="shared" si="120"/>
        <v>R4-2</v>
      </c>
      <c r="E1497" t="s">
        <v>1587</v>
      </c>
      <c r="F1497">
        <v>2</v>
      </c>
      <c r="G1497" t="s">
        <v>290</v>
      </c>
    </row>
    <row r="1498" spans="1:7" x14ac:dyDescent="0.25">
      <c r="A1498" t="str">
        <f t="shared" si="117"/>
        <v>R5-1</v>
      </c>
      <c r="B1498" t="str">
        <f t="shared" si="118"/>
        <v>NetJ9_A5</v>
      </c>
      <c r="C1498" t="str">
        <f t="shared" si="119"/>
        <v>R5-NetJ9_A5</v>
      </c>
      <c r="D1498" t="str">
        <f t="shared" si="120"/>
        <v>R5-1</v>
      </c>
      <c r="E1498" t="s">
        <v>1588</v>
      </c>
      <c r="F1498">
        <v>1</v>
      </c>
      <c r="G1498" t="s">
        <v>397</v>
      </c>
    </row>
    <row r="1499" spans="1:7" x14ac:dyDescent="0.25">
      <c r="A1499" t="str">
        <f t="shared" si="117"/>
        <v>R5-2</v>
      </c>
      <c r="B1499" t="str">
        <f t="shared" si="118"/>
        <v>GND</v>
      </c>
      <c r="C1499" t="str">
        <f t="shared" si="119"/>
        <v>R5-GND</v>
      </c>
      <c r="D1499" t="str">
        <f t="shared" si="120"/>
        <v>R5-2</v>
      </c>
      <c r="E1499" t="s">
        <v>1588</v>
      </c>
      <c r="F1499">
        <v>2</v>
      </c>
      <c r="G1499" t="s">
        <v>325</v>
      </c>
    </row>
    <row r="1500" spans="1:7" x14ac:dyDescent="0.25">
      <c r="A1500" t="str">
        <f t="shared" si="117"/>
        <v>R6-1</v>
      </c>
      <c r="B1500" t="str">
        <f t="shared" si="118"/>
        <v>USB_VBUS</v>
      </c>
      <c r="C1500" t="str">
        <f t="shared" si="119"/>
        <v>R6-USB_VBUS</v>
      </c>
      <c r="D1500" t="str">
        <f t="shared" si="120"/>
        <v>R6-1</v>
      </c>
      <c r="E1500" t="s">
        <v>1590</v>
      </c>
      <c r="F1500">
        <v>1</v>
      </c>
      <c r="G1500" t="s">
        <v>395</v>
      </c>
    </row>
    <row r="1501" spans="1:7" x14ac:dyDescent="0.25">
      <c r="A1501" t="str">
        <f t="shared" si="117"/>
        <v>R6-2</v>
      </c>
      <c r="B1501" t="str">
        <f t="shared" si="118"/>
        <v>NetR6_2</v>
      </c>
      <c r="C1501" t="str">
        <f t="shared" si="119"/>
        <v>R6-NetR6_2</v>
      </c>
      <c r="D1501" t="str">
        <f t="shared" si="120"/>
        <v>R6-2</v>
      </c>
      <c r="E1501" t="s">
        <v>1590</v>
      </c>
      <c r="F1501">
        <v>2</v>
      </c>
      <c r="G1501" t="s">
        <v>559</v>
      </c>
    </row>
    <row r="1502" spans="1:7" x14ac:dyDescent="0.25">
      <c r="A1502" t="str">
        <f t="shared" si="117"/>
        <v>R7-1</v>
      </c>
      <c r="B1502" t="str">
        <f t="shared" si="118"/>
        <v>EEDATA</v>
      </c>
      <c r="C1502" t="str">
        <f t="shared" si="119"/>
        <v>R7-EEDATA</v>
      </c>
      <c r="D1502" t="str">
        <f t="shared" si="120"/>
        <v>R7-1</v>
      </c>
      <c r="E1502" t="s">
        <v>1592</v>
      </c>
      <c r="F1502">
        <v>1</v>
      </c>
      <c r="G1502" t="s">
        <v>383</v>
      </c>
    </row>
    <row r="1503" spans="1:7" x14ac:dyDescent="0.25">
      <c r="A1503" t="str">
        <f t="shared" si="117"/>
        <v>R7-2</v>
      </c>
      <c r="B1503" t="str">
        <f t="shared" si="118"/>
        <v>NetR4_1</v>
      </c>
      <c r="C1503" t="str">
        <f t="shared" si="119"/>
        <v>R7-NetR4_1</v>
      </c>
      <c r="D1503" t="str">
        <f t="shared" si="120"/>
        <v>R7-2</v>
      </c>
      <c r="E1503" t="s">
        <v>1592</v>
      </c>
      <c r="F1503">
        <v>2</v>
      </c>
      <c r="G1503" t="s">
        <v>549</v>
      </c>
    </row>
    <row r="1504" spans="1:7" x14ac:dyDescent="0.25">
      <c r="A1504" t="str">
        <f t="shared" si="117"/>
        <v>R8-1</v>
      </c>
      <c r="B1504" t="str">
        <f t="shared" si="118"/>
        <v>NetD10_A</v>
      </c>
      <c r="C1504" t="str">
        <f t="shared" si="119"/>
        <v>R8-NetD10_A</v>
      </c>
      <c r="D1504" t="str">
        <f t="shared" si="120"/>
        <v>R8-1</v>
      </c>
      <c r="E1504" t="s">
        <v>732</v>
      </c>
      <c r="F1504">
        <v>1</v>
      </c>
      <c r="G1504" t="s">
        <v>483</v>
      </c>
    </row>
    <row r="1505" spans="1:7" x14ac:dyDescent="0.25">
      <c r="A1505" t="str">
        <f t="shared" si="117"/>
        <v>R8-2</v>
      </c>
      <c r="B1505" t="str">
        <f t="shared" si="118"/>
        <v>3.3V</v>
      </c>
      <c r="C1505" t="str">
        <f t="shared" si="119"/>
        <v>R8-3.3V</v>
      </c>
      <c r="D1505" t="str">
        <f t="shared" si="120"/>
        <v>R8-2</v>
      </c>
      <c r="E1505" t="s">
        <v>732</v>
      </c>
      <c r="F1505">
        <v>2</v>
      </c>
      <c r="G1505" t="s">
        <v>290</v>
      </c>
    </row>
    <row r="1506" spans="1:7" x14ac:dyDescent="0.25">
      <c r="A1506" t="str">
        <f t="shared" si="117"/>
        <v>R9-1</v>
      </c>
      <c r="B1506" t="str">
        <f t="shared" si="118"/>
        <v>RLED</v>
      </c>
      <c r="C1506" t="str">
        <f t="shared" si="119"/>
        <v>R9-RLED</v>
      </c>
      <c r="D1506" t="str">
        <f t="shared" si="120"/>
        <v>R9-1</v>
      </c>
      <c r="E1506" t="s">
        <v>1338</v>
      </c>
      <c r="F1506">
        <v>1</v>
      </c>
      <c r="G1506" t="s">
        <v>571</v>
      </c>
    </row>
    <row r="1507" spans="1:7" x14ac:dyDescent="0.25">
      <c r="A1507" t="str">
        <f t="shared" si="117"/>
        <v>R9-2</v>
      </c>
      <c r="B1507" t="str">
        <f t="shared" si="118"/>
        <v>NetD2_3</v>
      </c>
      <c r="C1507" t="str">
        <f t="shared" si="119"/>
        <v>R9-NetD2_3</v>
      </c>
      <c r="D1507" t="str">
        <f t="shared" si="120"/>
        <v>R9-2</v>
      </c>
      <c r="E1507" t="s">
        <v>1338</v>
      </c>
      <c r="F1507">
        <v>2</v>
      </c>
      <c r="G1507" t="s">
        <v>495</v>
      </c>
    </row>
    <row r="1508" spans="1:7" x14ac:dyDescent="0.25">
      <c r="A1508" t="str">
        <f t="shared" si="117"/>
        <v>R10-1</v>
      </c>
      <c r="B1508" t="str">
        <f t="shared" si="118"/>
        <v>GLED</v>
      </c>
      <c r="C1508" t="str">
        <f t="shared" si="119"/>
        <v>R10-GLED</v>
      </c>
      <c r="D1508" t="str">
        <f t="shared" si="120"/>
        <v>R10-1</v>
      </c>
      <c r="E1508" t="s">
        <v>733</v>
      </c>
      <c r="F1508">
        <v>1</v>
      </c>
      <c r="G1508" t="s">
        <v>387</v>
      </c>
    </row>
    <row r="1509" spans="1:7" x14ac:dyDescent="0.25">
      <c r="A1509" t="str">
        <f t="shared" si="117"/>
        <v>R10-2</v>
      </c>
      <c r="B1509" t="str">
        <f t="shared" si="118"/>
        <v>NetD2_2</v>
      </c>
      <c r="C1509" t="str">
        <f t="shared" si="119"/>
        <v>R10-NetD2_2</v>
      </c>
      <c r="D1509" t="str">
        <f t="shared" si="120"/>
        <v>R10-2</v>
      </c>
      <c r="E1509" t="s">
        <v>733</v>
      </c>
      <c r="F1509">
        <v>2</v>
      </c>
      <c r="G1509" t="s">
        <v>492</v>
      </c>
    </row>
    <row r="1510" spans="1:7" x14ac:dyDescent="0.25">
      <c r="A1510" t="str">
        <f t="shared" si="117"/>
        <v>R11-1</v>
      </c>
      <c r="B1510" t="str">
        <f t="shared" si="118"/>
        <v>BLED</v>
      </c>
      <c r="C1510" t="str">
        <f t="shared" si="119"/>
        <v>R11-BLED</v>
      </c>
      <c r="D1510" t="str">
        <f t="shared" si="120"/>
        <v>R11-1</v>
      </c>
      <c r="E1510" t="s">
        <v>1339</v>
      </c>
      <c r="F1510">
        <v>1</v>
      </c>
      <c r="G1510" t="s">
        <v>357</v>
      </c>
    </row>
    <row r="1511" spans="1:7" x14ac:dyDescent="0.25">
      <c r="A1511" t="str">
        <f t="shared" si="117"/>
        <v>R11-2</v>
      </c>
      <c r="B1511" t="str">
        <f t="shared" si="118"/>
        <v>NetD2_1</v>
      </c>
      <c r="C1511" t="str">
        <f t="shared" si="119"/>
        <v>R11-NetD2_1</v>
      </c>
      <c r="D1511" t="str">
        <f t="shared" si="120"/>
        <v>R11-2</v>
      </c>
      <c r="E1511" t="s">
        <v>1339</v>
      </c>
      <c r="F1511">
        <v>2</v>
      </c>
      <c r="G1511" t="s">
        <v>489</v>
      </c>
    </row>
    <row r="1512" spans="1:7" x14ac:dyDescent="0.25">
      <c r="A1512" t="str">
        <f t="shared" si="117"/>
        <v>R12-1</v>
      </c>
      <c r="B1512" t="str">
        <f t="shared" si="118"/>
        <v>CLK_25M</v>
      </c>
      <c r="C1512" t="str">
        <f t="shared" si="119"/>
        <v>R12-CLK_25M</v>
      </c>
      <c r="D1512" t="str">
        <f t="shared" si="120"/>
        <v>R12-1</v>
      </c>
      <c r="E1512" t="s">
        <v>734</v>
      </c>
      <c r="F1512">
        <v>1</v>
      </c>
      <c r="G1512" t="s">
        <v>360</v>
      </c>
    </row>
    <row r="1513" spans="1:7" x14ac:dyDescent="0.25">
      <c r="A1513" t="str">
        <f t="shared" si="117"/>
        <v>R12-2</v>
      </c>
      <c r="B1513" t="str">
        <f t="shared" si="118"/>
        <v>CLK_HPS</v>
      </c>
      <c r="C1513" t="str">
        <f t="shared" si="119"/>
        <v>R12-CLK_HPS</v>
      </c>
      <c r="D1513" t="str">
        <f t="shared" si="120"/>
        <v>R12-2</v>
      </c>
      <c r="E1513" t="s">
        <v>734</v>
      </c>
      <c r="F1513">
        <v>2</v>
      </c>
      <c r="G1513" t="s">
        <v>362</v>
      </c>
    </row>
    <row r="1514" spans="1:7" x14ac:dyDescent="0.25">
      <c r="A1514" t="str">
        <f t="shared" si="117"/>
        <v>R13-1</v>
      </c>
      <c r="B1514" t="str">
        <f t="shared" si="118"/>
        <v>NetD3_3</v>
      </c>
      <c r="C1514" t="str">
        <f t="shared" si="119"/>
        <v>R13-NetD3_3</v>
      </c>
      <c r="D1514" t="str">
        <f t="shared" si="120"/>
        <v>R13-1</v>
      </c>
      <c r="E1514" t="s">
        <v>1340</v>
      </c>
      <c r="F1514">
        <v>1</v>
      </c>
      <c r="G1514" t="s">
        <v>504</v>
      </c>
    </row>
    <row r="1515" spans="1:7" x14ac:dyDescent="0.25">
      <c r="A1515" t="str">
        <f t="shared" si="117"/>
        <v>R13-2</v>
      </c>
      <c r="B1515" t="str">
        <f t="shared" si="118"/>
        <v>NetR13_2</v>
      </c>
      <c r="C1515" t="str">
        <f t="shared" si="119"/>
        <v>R13-NetR13_2</v>
      </c>
      <c r="D1515" t="str">
        <f t="shared" si="120"/>
        <v>R13-2</v>
      </c>
      <c r="E1515" t="s">
        <v>1340</v>
      </c>
      <c r="F1515">
        <v>2</v>
      </c>
      <c r="G1515" t="s">
        <v>511</v>
      </c>
    </row>
    <row r="1516" spans="1:7" x14ac:dyDescent="0.25">
      <c r="A1516" t="str">
        <f t="shared" si="117"/>
        <v>R14-1</v>
      </c>
      <c r="B1516" t="str">
        <f t="shared" si="118"/>
        <v>3.3V</v>
      </c>
      <c r="C1516" t="str">
        <f t="shared" si="119"/>
        <v>R14-3.3V</v>
      </c>
      <c r="D1516" t="str">
        <f t="shared" si="120"/>
        <v>R14-1</v>
      </c>
      <c r="E1516" t="s">
        <v>735</v>
      </c>
      <c r="F1516">
        <v>1</v>
      </c>
      <c r="G1516" t="s">
        <v>290</v>
      </c>
    </row>
    <row r="1517" spans="1:7" x14ac:dyDescent="0.25">
      <c r="A1517" t="str">
        <f t="shared" si="117"/>
        <v>R14-2</v>
      </c>
      <c r="B1517" t="str">
        <f t="shared" si="118"/>
        <v>SDA</v>
      </c>
      <c r="C1517" t="str">
        <f t="shared" si="119"/>
        <v>R14-SDA</v>
      </c>
      <c r="D1517" t="str">
        <f t="shared" si="120"/>
        <v>R14-2</v>
      </c>
      <c r="E1517" t="s">
        <v>735</v>
      </c>
      <c r="F1517">
        <v>2</v>
      </c>
      <c r="G1517" t="s">
        <v>580</v>
      </c>
    </row>
    <row r="1518" spans="1:7" x14ac:dyDescent="0.25">
      <c r="A1518" t="str">
        <f t="shared" si="117"/>
        <v>R15-1</v>
      </c>
      <c r="B1518" t="str">
        <f t="shared" si="118"/>
        <v>3.3V</v>
      </c>
      <c r="C1518" t="str">
        <f t="shared" si="119"/>
        <v>R15-3.3V</v>
      </c>
      <c r="D1518" t="str">
        <f t="shared" si="120"/>
        <v>R15-1</v>
      </c>
      <c r="E1518" t="s">
        <v>1341</v>
      </c>
      <c r="F1518">
        <v>1</v>
      </c>
      <c r="G1518" t="s">
        <v>290</v>
      </c>
    </row>
    <row r="1519" spans="1:7" x14ac:dyDescent="0.25">
      <c r="A1519" t="str">
        <f t="shared" si="117"/>
        <v>R15-2</v>
      </c>
      <c r="B1519" t="str">
        <f t="shared" si="118"/>
        <v>SCL</v>
      </c>
      <c r="C1519" t="str">
        <f t="shared" si="119"/>
        <v>R15-SCL</v>
      </c>
      <c r="D1519" t="str">
        <f t="shared" si="120"/>
        <v>R15-2</v>
      </c>
      <c r="E1519" t="s">
        <v>1341</v>
      </c>
      <c r="F1519">
        <v>2</v>
      </c>
      <c r="G1519" t="s">
        <v>578</v>
      </c>
    </row>
    <row r="1520" spans="1:7" x14ac:dyDescent="0.25">
      <c r="A1520" t="str">
        <f t="shared" si="117"/>
        <v>R16-1</v>
      </c>
      <c r="B1520" t="str">
        <f t="shared" si="118"/>
        <v>5V</v>
      </c>
      <c r="C1520" t="str">
        <f t="shared" si="119"/>
        <v>R16-5V</v>
      </c>
      <c r="D1520" t="str">
        <f t="shared" si="120"/>
        <v>R16-1</v>
      </c>
      <c r="E1520" t="s">
        <v>736</v>
      </c>
      <c r="F1520">
        <v>1</v>
      </c>
      <c r="G1520" t="s">
        <v>292</v>
      </c>
    </row>
    <row r="1521" spans="1:7" x14ac:dyDescent="0.25">
      <c r="A1521" t="str">
        <f t="shared" si="117"/>
        <v>R16-2</v>
      </c>
      <c r="B1521" t="str">
        <f t="shared" si="118"/>
        <v>NetC80_2</v>
      </c>
      <c r="C1521" t="str">
        <f t="shared" si="119"/>
        <v>R16-NetC80_2</v>
      </c>
      <c r="D1521" t="str">
        <f t="shared" si="120"/>
        <v>R16-2</v>
      </c>
      <c r="E1521" t="s">
        <v>736</v>
      </c>
      <c r="F1521">
        <v>2</v>
      </c>
      <c r="G1521" t="s">
        <v>450</v>
      </c>
    </row>
    <row r="1522" spans="1:7" x14ac:dyDescent="0.25">
      <c r="A1522" t="str">
        <f t="shared" si="117"/>
        <v>R17-1</v>
      </c>
      <c r="B1522" t="str">
        <f t="shared" si="118"/>
        <v>NetJ9_B5</v>
      </c>
      <c r="C1522" t="str">
        <f t="shared" si="119"/>
        <v>R17-NetJ9_B5</v>
      </c>
      <c r="D1522" t="str">
        <f t="shared" si="120"/>
        <v>R17-1</v>
      </c>
      <c r="E1522" t="s">
        <v>1342</v>
      </c>
      <c r="F1522">
        <v>1</v>
      </c>
      <c r="G1522" t="s">
        <v>414</v>
      </c>
    </row>
    <row r="1523" spans="1:7" x14ac:dyDescent="0.25">
      <c r="A1523" t="str">
        <f t="shared" si="117"/>
        <v>R17-2</v>
      </c>
      <c r="B1523" t="str">
        <f t="shared" si="118"/>
        <v>GND</v>
      </c>
      <c r="C1523" t="str">
        <f t="shared" si="119"/>
        <v>R17-GND</v>
      </c>
      <c r="D1523" t="str">
        <f t="shared" si="120"/>
        <v>R17-2</v>
      </c>
      <c r="E1523" t="s">
        <v>1342</v>
      </c>
      <c r="F1523">
        <v>2</v>
      </c>
      <c r="G1523" t="s">
        <v>325</v>
      </c>
    </row>
    <row r="1524" spans="1:7" x14ac:dyDescent="0.25">
      <c r="A1524" t="str">
        <f t="shared" si="117"/>
        <v>R18-1</v>
      </c>
      <c r="B1524" t="str">
        <f t="shared" si="118"/>
        <v>NetR18_1</v>
      </c>
      <c r="C1524" t="str">
        <f t="shared" si="119"/>
        <v>R18-NetR18_1</v>
      </c>
      <c r="D1524" t="str">
        <f t="shared" si="120"/>
        <v>R18-1</v>
      </c>
      <c r="E1524" t="s">
        <v>737</v>
      </c>
      <c r="F1524">
        <v>1</v>
      </c>
      <c r="G1524" t="s">
        <v>514</v>
      </c>
    </row>
    <row r="1525" spans="1:7" x14ac:dyDescent="0.25">
      <c r="A1525" t="str">
        <f t="shared" si="117"/>
        <v>R18-2</v>
      </c>
      <c r="B1525" t="str">
        <f t="shared" si="118"/>
        <v>NetR6_2</v>
      </c>
      <c r="C1525" t="str">
        <f t="shared" si="119"/>
        <v>R18-NetR6_2</v>
      </c>
      <c r="D1525" t="str">
        <f t="shared" si="120"/>
        <v>R18-2</v>
      </c>
      <c r="E1525" t="s">
        <v>737</v>
      </c>
      <c r="F1525">
        <v>2</v>
      </c>
      <c r="G1525" t="s">
        <v>559</v>
      </c>
    </row>
    <row r="1526" spans="1:7" x14ac:dyDescent="0.25">
      <c r="A1526" t="str">
        <f t="shared" si="117"/>
        <v>R19-1</v>
      </c>
      <c r="B1526" t="str">
        <f t="shared" si="118"/>
        <v>NetR19_1</v>
      </c>
      <c r="C1526" t="str">
        <f t="shared" si="119"/>
        <v>R19-NetR19_1</v>
      </c>
      <c r="D1526" t="str">
        <f t="shared" si="120"/>
        <v>R19-1</v>
      </c>
      <c r="E1526" t="s">
        <v>1343</v>
      </c>
      <c r="F1526">
        <v>1</v>
      </c>
      <c r="G1526" t="s">
        <v>517</v>
      </c>
    </row>
    <row r="1527" spans="1:7" x14ac:dyDescent="0.25">
      <c r="A1527" t="str">
        <f t="shared" si="117"/>
        <v>R19-2</v>
      </c>
      <c r="B1527" t="str">
        <f t="shared" si="118"/>
        <v>NetD3_1</v>
      </c>
      <c r="C1527" t="str">
        <f t="shared" si="119"/>
        <v>R19-NetD3_1</v>
      </c>
      <c r="D1527" t="str">
        <f t="shared" si="120"/>
        <v>R19-2</v>
      </c>
      <c r="E1527" t="s">
        <v>1343</v>
      </c>
      <c r="F1527">
        <v>2</v>
      </c>
      <c r="G1527" t="s">
        <v>498</v>
      </c>
    </row>
    <row r="1528" spans="1:7" x14ac:dyDescent="0.25">
      <c r="A1528" t="str">
        <f t="shared" si="117"/>
        <v>R20-1</v>
      </c>
      <c r="B1528" t="str">
        <f t="shared" si="118"/>
        <v>NetR20_1</v>
      </c>
      <c r="C1528" t="str">
        <f t="shared" si="119"/>
        <v>R20-NetR20_1</v>
      </c>
      <c r="D1528" t="str">
        <f t="shared" si="120"/>
        <v>R20-1</v>
      </c>
      <c r="E1528" t="s">
        <v>640</v>
      </c>
      <c r="F1528">
        <v>1</v>
      </c>
      <c r="G1528" t="s">
        <v>523</v>
      </c>
    </row>
    <row r="1529" spans="1:7" x14ac:dyDescent="0.25">
      <c r="A1529" t="str">
        <f t="shared" si="117"/>
        <v>R20-2</v>
      </c>
      <c r="B1529" t="str">
        <f t="shared" si="118"/>
        <v>NetD3_2</v>
      </c>
      <c r="C1529" t="str">
        <f t="shared" si="119"/>
        <v>R20-NetD3_2</v>
      </c>
      <c r="D1529" t="str">
        <f t="shared" si="120"/>
        <v>R20-2</v>
      </c>
      <c r="E1529" t="s">
        <v>640</v>
      </c>
      <c r="F1529">
        <v>2</v>
      </c>
      <c r="G1529" t="s">
        <v>501</v>
      </c>
    </row>
    <row r="1530" spans="1:7" x14ac:dyDescent="0.25">
      <c r="A1530" t="str">
        <f t="shared" si="117"/>
        <v>R21-1</v>
      </c>
      <c r="B1530" t="str">
        <f t="shared" si="118"/>
        <v>NetR18_1</v>
      </c>
      <c r="C1530" t="str">
        <f t="shared" si="119"/>
        <v>R21-NetR18_1</v>
      </c>
      <c r="D1530" t="str">
        <f t="shared" si="120"/>
        <v>R21-1</v>
      </c>
      <c r="E1530" t="s">
        <v>1344</v>
      </c>
      <c r="F1530">
        <v>1</v>
      </c>
      <c r="G1530" t="s">
        <v>514</v>
      </c>
    </row>
    <row r="1531" spans="1:7" x14ac:dyDescent="0.25">
      <c r="A1531" t="str">
        <f t="shared" si="117"/>
        <v>R21-2</v>
      </c>
      <c r="B1531" t="str">
        <f t="shared" si="118"/>
        <v>NetR21_2</v>
      </c>
      <c r="C1531" t="str">
        <f t="shared" si="119"/>
        <v>R21-NetR21_2</v>
      </c>
      <c r="D1531" t="str">
        <f t="shared" si="120"/>
        <v>R21-2</v>
      </c>
      <c r="E1531" t="s">
        <v>1344</v>
      </c>
      <c r="F1531">
        <v>2</v>
      </c>
      <c r="G1531" t="s">
        <v>525</v>
      </c>
    </row>
    <row r="1532" spans="1:7" x14ac:dyDescent="0.25">
      <c r="A1532" t="str">
        <f t="shared" si="117"/>
        <v>R22-1</v>
      </c>
      <c r="B1532" t="str">
        <f t="shared" si="118"/>
        <v>FPGA_VCC</v>
      </c>
      <c r="C1532" t="str">
        <f t="shared" si="119"/>
        <v>R22-FPGA_VCC</v>
      </c>
      <c r="D1532" t="str">
        <f t="shared" si="120"/>
        <v>R22-1</v>
      </c>
      <c r="E1532" t="s">
        <v>641</v>
      </c>
      <c r="F1532">
        <v>1</v>
      </c>
      <c r="G1532" t="s">
        <v>385</v>
      </c>
    </row>
    <row r="1533" spans="1:7" x14ac:dyDescent="0.25">
      <c r="A1533" t="str">
        <f t="shared" si="117"/>
        <v>R22-2</v>
      </c>
      <c r="B1533" t="str">
        <f t="shared" si="118"/>
        <v>NetC79_2</v>
      </c>
      <c r="C1533" t="str">
        <f t="shared" si="119"/>
        <v>R22-NetC79_2</v>
      </c>
      <c r="D1533" t="str">
        <f t="shared" si="120"/>
        <v>R22-2</v>
      </c>
      <c r="E1533" t="s">
        <v>641</v>
      </c>
      <c r="F1533">
        <v>2</v>
      </c>
      <c r="G1533" t="s">
        <v>447</v>
      </c>
    </row>
    <row r="1534" spans="1:7" x14ac:dyDescent="0.25">
      <c r="A1534" t="str">
        <f t="shared" si="117"/>
        <v>R23-1</v>
      </c>
      <c r="B1534" t="str">
        <f t="shared" si="118"/>
        <v>NetD1_A</v>
      </c>
      <c r="C1534" t="str">
        <f t="shared" si="119"/>
        <v>R23-NetD1_A</v>
      </c>
      <c r="D1534" t="str">
        <f t="shared" si="120"/>
        <v>R23-1</v>
      </c>
      <c r="E1534" t="s">
        <v>1345</v>
      </c>
      <c r="F1534">
        <v>1</v>
      </c>
      <c r="G1534" t="s">
        <v>486</v>
      </c>
    </row>
    <row r="1535" spans="1:7" x14ac:dyDescent="0.25">
      <c r="A1535" t="str">
        <f t="shared" si="117"/>
        <v>R23-2</v>
      </c>
      <c r="B1535" t="str">
        <f t="shared" si="118"/>
        <v>3.3V</v>
      </c>
      <c r="C1535" t="str">
        <f t="shared" si="119"/>
        <v>R23-3.3V</v>
      </c>
      <c r="D1535" t="str">
        <f t="shared" si="120"/>
        <v>R23-2</v>
      </c>
      <c r="E1535" t="s">
        <v>1345</v>
      </c>
      <c r="F1535">
        <v>2</v>
      </c>
      <c r="G1535" t="s">
        <v>290</v>
      </c>
    </row>
    <row r="1536" spans="1:7" x14ac:dyDescent="0.25">
      <c r="A1536" t="str">
        <f t="shared" si="117"/>
        <v>R24-1</v>
      </c>
      <c r="B1536" t="str">
        <f t="shared" si="118"/>
        <v>D12</v>
      </c>
      <c r="C1536" t="str">
        <f t="shared" si="119"/>
        <v>R24-D12</v>
      </c>
      <c r="D1536" t="str">
        <f t="shared" si="120"/>
        <v>R24-1</v>
      </c>
      <c r="E1536" t="s">
        <v>1346</v>
      </c>
      <c r="F1536">
        <v>1</v>
      </c>
      <c r="G1536" t="s">
        <v>321</v>
      </c>
    </row>
    <row r="1537" spans="1:7" x14ac:dyDescent="0.25">
      <c r="A1537" t="str">
        <f t="shared" si="117"/>
        <v>R24-2</v>
      </c>
      <c r="B1537" t="str">
        <f t="shared" si="118"/>
        <v>D12_R</v>
      </c>
      <c r="C1537" t="str">
        <f t="shared" si="119"/>
        <v>R24-D12_R</v>
      </c>
      <c r="D1537" t="str">
        <f t="shared" si="120"/>
        <v>R24-2</v>
      </c>
      <c r="E1537" t="s">
        <v>1346</v>
      </c>
      <c r="F1537">
        <v>2</v>
      </c>
      <c r="G1537" t="s">
        <v>365</v>
      </c>
    </row>
    <row r="1538" spans="1:7" x14ac:dyDescent="0.25">
      <c r="A1538" t="str">
        <f t="shared" si="117"/>
        <v>R25-1</v>
      </c>
      <c r="B1538" t="str">
        <f t="shared" si="118"/>
        <v>D11</v>
      </c>
      <c r="C1538" t="str">
        <f t="shared" si="119"/>
        <v>R25-D11</v>
      </c>
      <c r="D1538" t="str">
        <f t="shared" si="120"/>
        <v>R25-1</v>
      </c>
      <c r="E1538" t="s">
        <v>1347</v>
      </c>
      <c r="F1538">
        <v>1</v>
      </c>
      <c r="G1538" t="s">
        <v>320</v>
      </c>
    </row>
    <row r="1539" spans="1:7" x14ac:dyDescent="0.25">
      <c r="A1539" t="str">
        <f t="shared" si="117"/>
        <v>R25-2</v>
      </c>
      <c r="B1539" t="str">
        <f t="shared" si="118"/>
        <v>D11_R</v>
      </c>
      <c r="C1539" t="str">
        <f t="shared" si="119"/>
        <v>R25-D11_R</v>
      </c>
      <c r="D1539" t="str">
        <f t="shared" si="120"/>
        <v>R25-2</v>
      </c>
      <c r="E1539" t="s">
        <v>1347</v>
      </c>
      <c r="F1539">
        <v>2</v>
      </c>
      <c r="G1539" t="s">
        <v>364</v>
      </c>
    </row>
    <row r="1540" spans="1:7" x14ac:dyDescent="0.25">
      <c r="A1540" t="str">
        <f t="shared" si="117"/>
        <v>R26-1</v>
      </c>
      <c r="B1540" t="str">
        <f t="shared" si="118"/>
        <v>RESET</v>
      </c>
      <c r="C1540" t="str">
        <f t="shared" si="119"/>
        <v>R26-RESET</v>
      </c>
      <c r="D1540" t="str">
        <f t="shared" si="120"/>
        <v>R26-1</v>
      </c>
      <c r="E1540" t="s">
        <v>1348</v>
      </c>
      <c r="F1540">
        <v>1</v>
      </c>
      <c r="G1540" t="s">
        <v>324</v>
      </c>
    </row>
    <row r="1541" spans="1:7" x14ac:dyDescent="0.25">
      <c r="A1541" t="str">
        <f t="shared" si="117"/>
        <v>R26-2</v>
      </c>
      <c r="B1541" t="str">
        <f t="shared" si="118"/>
        <v>NCONFIG</v>
      </c>
      <c r="C1541" t="str">
        <f t="shared" si="119"/>
        <v>R26-NCONFIG</v>
      </c>
      <c r="D1541" t="str">
        <f t="shared" si="120"/>
        <v>R26-2</v>
      </c>
      <c r="E1541" t="s">
        <v>1348</v>
      </c>
      <c r="F1541">
        <v>2</v>
      </c>
      <c r="G1541" t="s">
        <v>415</v>
      </c>
    </row>
    <row r="1542" spans="1:7" x14ac:dyDescent="0.25">
      <c r="A1542" t="str">
        <f t="shared" ref="A1542:A1605" si="121">$E1542&amp;"-"&amp;$F1542</f>
        <v>R27-1</v>
      </c>
      <c r="B1542" t="str">
        <f t="shared" ref="B1542:B1605" si="122">IF(OR(E1542=$A$2,E1542=$B$2,E1542=$C$2,E1542=$D$2),"--",G1542)</f>
        <v>VIN</v>
      </c>
      <c r="C1542" t="str">
        <f t="shared" ref="C1542:C1605" si="123">$E1542&amp;"-"&amp;$G1542</f>
        <v>R27-VIN</v>
      </c>
      <c r="D1542" t="str">
        <f t="shared" ref="D1542:D1605" si="124">A1542</f>
        <v>R27-1</v>
      </c>
      <c r="E1542" t="s">
        <v>642</v>
      </c>
      <c r="F1542">
        <v>1</v>
      </c>
      <c r="G1542" t="s">
        <v>328</v>
      </c>
    </row>
    <row r="1543" spans="1:7" x14ac:dyDescent="0.25">
      <c r="A1543" t="str">
        <f t="shared" si="121"/>
        <v>R27-2</v>
      </c>
      <c r="B1543" t="str">
        <f t="shared" si="122"/>
        <v>NetC4_2</v>
      </c>
      <c r="C1543" t="str">
        <f t="shared" si="123"/>
        <v>R27-NetC4_2</v>
      </c>
      <c r="D1543" t="str">
        <f t="shared" si="124"/>
        <v>R27-2</v>
      </c>
      <c r="E1543" t="s">
        <v>642</v>
      </c>
      <c r="F1543">
        <v>2</v>
      </c>
      <c r="G1543" t="s">
        <v>438</v>
      </c>
    </row>
    <row r="1544" spans="1:7" x14ac:dyDescent="0.25">
      <c r="A1544" t="str">
        <f t="shared" si="121"/>
        <v>R28-1</v>
      </c>
      <c r="B1544" t="str">
        <f t="shared" si="122"/>
        <v>NetC4_2</v>
      </c>
      <c r="C1544" t="str">
        <f t="shared" si="123"/>
        <v>R28-NetC4_2</v>
      </c>
      <c r="D1544" t="str">
        <f t="shared" si="124"/>
        <v>R28-1</v>
      </c>
      <c r="E1544" t="s">
        <v>1349</v>
      </c>
      <c r="F1544">
        <v>1</v>
      </c>
      <c r="G1544" t="s">
        <v>438</v>
      </c>
    </row>
    <row r="1545" spans="1:7" x14ac:dyDescent="0.25">
      <c r="A1545" t="str">
        <f t="shared" si="121"/>
        <v>R28-2</v>
      </c>
      <c r="B1545" t="str">
        <f t="shared" si="122"/>
        <v>GND</v>
      </c>
      <c r="C1545" t="str">
        <f t="shared" si="123"/>
        <v>R28-GND</v>
      </c>
      <c r="D1545" t="str">
        <f t="shared" si="124"/>
        <v>R28-2</v>
      </c>
      <c r="E1545" t="s">
        <v>1349</v>
      </c>
      <c r="F1545">
        <v>2</v>
      </c>
      <c r="G1545" t="s">
        <v>325</v>
      </c>
    </row>
    <row r="1546" spans="1:7" x14ac:dyDescent="0.25">
      <c r="A1546" t="str">
        <f t="shared" si="121"/>
        <v>R29-1</v>
      </c>
      <c r="B1546" t="str">
        <f t="shared" si="122"/>
        <v>NetR29_1</v>
      </c>
      <c r="C1546" t="str">
        <f t="shared" si="123"/>
        <v>R29-NetR29_1</v>
      </c>
      <c r="D1546" t="str">
        <f t="shared" si="124"/>
        <v>R29-1</v>
      </c>
      <c r="E1546" t="s">
        <v>1350</v>
      </c>
      <c r="F1546">
        <v>1</v>
      </c>
      <c r="G1546" t="s">
        <v>527</v>
      </c>
    </row>
    <row r="1547" spans="1:7" x14ac:dyDescent="0.25">
      <c r="A1547" t="str">
        <f t="shared" si="121"/>
        <v>R29-2</v>
      </c>
      <c r="B1547" t="str">
        <f t="shared" si="122"/>
        <v>NetD3_3</v>
      </c>
      <c r="C1547" t="str">
        <f t="shared" si="123"/>
        <v>R29-NetD3_3</v>
      </c>
      <c r="D1547" t="str">
        <f t="shared" si="124"/>
        <v>R29-2</v>
      </c>
      <c r="E1547" t="s">
        <v>1350</v>
      </c>
      <c r="F1547">
        <v>2</v>
      </c>
      <c r="G1547" t="s">
        <v>504</v>
      </c>
    </row>
    <row r="1548" spans="1:7" x14ac:dyDescent="0.25">
      <c r="A1548" t="str">
        <f t="shared" si="121"/>
        <v>R30-1</v>
      </c>
      <c r="B1548" t="str">
        <f t="shared" si="122"/>
        <v>GND</v>
      </c>
      <c r="C1548" t="str">
        <f t="shared" si="123"/>
        <v>R30-GND</v>
      </c>
      <c r="D1548" t="str">
        <f t="shared" si="124"/>
        <v>R30-1</v>
      </c>
      <c r="E1548" t="s">
        <v>1351</v>
      </c>
      <c r="F1548">
        <v>1</v>
      </c>
      <c r="G1548" t="s">
        <v>325</v>
      </c>
    </row>
    <row r="1549" spans="1:7" x14ac:dyDescent="0.25">
      <c r="A1549" t="str">
        <f t="shared" si="121"/>
        <v>R30-2</v>
      </c>
      <c r="B1549" t="str">
        <f t="shared" si="122"/>
        <v>NetC79_2</v>
      </c>
      <c r="C1549" t="str">
        <f t="shared" si="123"/>
        <v>R30-NetC79_2</v>
      </c>
      <c r="D1549" t="str">
        <f t="shared" si="124"/>
        <v>R30-2</v>
      </c>
      <c r="E1549" t="s">
        <v>1351</v>
      </c>
      <c r="F1549">
        <v>2</v>
      </c>
      <c r="G1549" t="s">
        <v>447</v>
      </c>
    </row>
    <row r="1550" spans="1:7" x14ac:dyDescent="0.25">
      <c r="A1550" t="str">
        <f t="shared" si="121"/>
        <v>R31-1</v>
      </c>
      <c r="B1550" t="str">
        <f t="shared" si="122"/>
        <v>GND</v>
      </c>
      <c r="C1550" t="str">
        <f t="shared" si="123"/>
        <v>R31-GND</v>
      </c>
      <c r="D1550" t="str">
        <f t="shared" si="124"/>
        <v>R31-1</v>
      </c>
      <c r="E1550" t="s">
        <v>1773</v>
      </c>
      <c r="F1550">
        <v>1</v>
      </c>
      <c r="G1550" t="s">
        <v>325</v>
      </c>
    </row>
    <row r="1551" spans="1:7" x14ac:dyDescent="0.25">
      <c r="A1551" t="str">
        <f t="shared" si="121"/>
        <v>R31-2</v>
      </c>
      <c r="B1551" t="str">
        <f t="shared" si="122"/>
        <v>NetR31_2</v>
      </c>
      <c r="C1551" t="str">
        <f t="shared" si="123"/>
        <v>R31-NetR31_2</v>
      </c>
      <c r="D1551" t="str">
        <f t="shared" si="124"/>
        <v>R31-2</v>
      </c>
      <c r="E1551" t="s">
        <v>1773</v>
      </c>
      <c r="F1551">
        <v>2</v>
      </c>
      <c r="G1551" t="s">
        <v>533</v>
      </c>
    </row>
    <row r="1552" spans="1:7" x14ac:dyDescent="0.25">
      <c r="A1552" t="str">
        <f t="shared" si="121"/>
        <v>R32-1</v>
      </c>
      <c r="B1552" t="str">
        <f t="shared" si="122"/>
        <v>5V</v>
      </c>
      <c r="C1552" t="str">
        <f t="shared" si="123"/>
        <v>R32-5V</v>
      </c>
      <c r="D1552" t="str">
        <f t="shared" si="124"/>
        <v>R32-1</v>
      </c>
      <c r="E1552" t="s">
        <v>1774</v>
      </c>
      <c r="F1552">
        <v>1</v>
      </c>
      <c r="G1552" t="s">
        <v>292</v>
      </c>
    </row>
    <row r="1553" spans="1:7" x14ac:dyDescent="0.25">
      <c r="A1553" t="str">
        <f t="shared" si="121"/>
        <v>R32-2</v>
      </c>
      <c r="B1553" t="str">
        <f t="shared" si="122"/>
        <v>NetC86_2</v>
      </c>
      <c r="C1553" t="str">
        <f t="shared" si="123"/>
        <v>R32-NetC86_2</v>
      </c>
      <c r="D1553" t="str">
        <f t="shared" si="124"/>
        <v>R32-2</v>
      </c>
      <c r="E1553" t="s">
        <v>1774</v>
      </c>
      <c r="F1553">
        <v>2</v>
      </c>
      <c r="G1553" t="s">
        <v>459</v>
      </c>
    </row>
    <row r="1554" spans="1:7" x14ac:dyDescent="0.25">
      <c r="A1554" t="str">
        <f t="shared" si="121"/>
        <v>R33-1</v>
      </c>
      <c r="B1554" t="str">
        <f t="shared" si="122"/>
        <v>VADJ</v>
      </c>
      <c r="C1554" t="str">
        <f t="shared" si="123"/>
        <v>R33-VADJ</v>
      </c>
      <c r="D1554" t="str">
        <f t="shared" si="124"/>
        <v>R33-1</v>
      </c>
      <c r="E1554" t="s">
        <v>1775</v>
      </c>
      <c r="F1554">
        <v>1</v>
      </c>
      <c r="G1554" t="s">
        <v>366</v>
      </c>
    </row>
    <row r="1555" spans="1:7" x14ac:dyDescent="0.25">
      <c r="A1555" t="str">
        <f t="shared" si="121"/>
        <v>R33-2</v>
      </c>
      <c r="B1555" t="str">
        <f t="shared" si="122"/>
        <v>NetC85_2</v>
      </c>
      <c r="C1555" t="str">
        <f t="shared" si="123"/>
        <v>R33-NetC85_2</v>
      </c>
      <c r="D1555" t="str">
        <f t="shared" si="124"/>
        <v>R33-2</v>
      </c>
      <c r="E1555" t="s">
        <v>1775</v>
      </c>
      <c r="F1555">
        <v>2</v>
      </c>
      <c r="G1555" t="s">
        <v>456</v>
      </c>
    </row>
    <row r="1556" spans="1:7" x14ac:dyDescent="0.25">
      <c r="A1556" t="str">
        <f t="shared" si="121"/>
        <v>R34-1</v>
      </c>
      <c r="B1556" t="str">
        <f t="shared" si="122"/>
        <v>GND</v>
      </c>
      <c r="C1556" t="str">
        <f t="shared" si="123"/>
        <v>R34-GND</v>
      </c>
      <c r="D1556" t="str">
        <f t="shared" si="124"/>
        <v>R34-1</v>
      </c>
      <c r="E1556" t="s">
        <v>1776</v>
      </c>
      <c r="F1556">
        <v>1</v>
      </c>
      <c r="G1556" t="s">
        <v>325</v>
      </c>
    </row>
    <row r="1557" spans="1:7" x14ac:dyDescent="0.25">
      <c r="A1557" t="str">
        <f t="shared" si="121"/>
        <v>R34-2</v>
      </c>
      <c r="B1557" t="str">
        <f t="shared" si="122"/>
        <v>NetC85_2</v>
      </c>
      <c r="C1557" t="str">
        <f t="shared" si="123"/>
        <v>R34-NetC85_2</v>
      </c>
      <c r="D1557" t="str">
        <f t="shared" si="124"/>
        <v>R34-2</v>
      </c>
      <c r="E1557" t="s">
        <v>1776</v>
      </c>
      <c r="F1557">
        <v>2</v>
      </c>
      <c r="G1557" t="s">
        <v>456</v>
      </c>
    </row>
    <row r="1558" spans="1:7" x14ac:dyDescent="0.25">
      <c r="A1558" t="str">
        <f t="shared" si="121"/>
        <v>R35-1</v>
      </c>
      <c r="B1558" t="str">
        <f t="shared" si="122"/>
        <v>NetR35_1</v>
      </c>
      <c r="C1558" t="str">
        <f t="shared" si="123"/>
        <v>R35-NetR35_1</v>
      </c>
      <c r="D1558" t="str">
        <f t="shared" si="124"/>
        <v>R35-1</v>
      </c>
      <c r="E1558" t="s">
        <v>1777</v>
      </c>
      <c r="F1558">
        <v>1</v>
      </c>
      <c r="G1558" t="s">
        <v>536</v>
      </c>
    </row>
    <row r="1559" spans="1:7" x14ac:dyDescent="0.25">
      <c r="A1559" t="str">
        <f t="shared" si="121"/>
        <v>R35-2</v>
      </c>
      <c r="B1559" t="str">
        <f t="shared" si="122"/>
        <v>NetC85_2</v>
      </c>
      <c r="C1559" t="str">
        <f t="shared" si="123"/>
        <v>R35-NetC85_2</v>
      </c>
      <c r="D1559" t="str">
        <f t="shared" si="124"/>
        <v>R35-2</v>
      </c>
      <c r="E1559" t="s">
        <v>1777</v>
      </c>
      <c r="F1559">
        <v>2</v>
      </c>
      <c r="G1559" t="s">
        <v>456</v>
      </c>
    </row>
    <row r="1560" spans="1:7" x14ac:dyDescent="0.25">
      <c r="A1560" t="str">
        <f t="shared" si="121"/>
        <v>R36-1</v>
      </c>
      <c r="B1560" t="str">
        <f t="shared" si="122"/>
        <v>PG_GROUP2</v>
      </c>
      <c r="C1560" t="str">
        <f t="shared" si="123"/>
        <v>R36-PG_GROUP2</v>
      </c>
      <c r="D1560" t="str">
        <f t="shared" si="124"/>
        <v>R36-1</v>
      </c>
      <c r="E1560" t="s">
        <v>1778</v>
      </c>
      <c r="F1560">
        <v>1</v>
      </c>
      <c r="G1560" t="s">
        <v>565</v>
      </c>
    </row>
    <row r="1561" spans="1:7" x14ac:dyDescent="0.25">
      <c r="A1561" t="str">
        <f t="shared" si="121"/>
        <v>R36-2</v>
      </c>
      <c r="B1561" t="str">
        <f t="shared" si="122"/>
        <v>NCONFIG</v>
      </c>
      <c r="C1561" t="str">
        <f t="shared" si="123"/>
        <v>R36-NCONFIG</v>
      </c>
      <c r="D1561" t="str">
        <f t="shared" si="124"/>
        <v>R36-2</v>
      </c>
      <c r="E1561" t="s">
        <v>1778</v>
      </c>
      <c r="F1561">
        <v>2</v>
      </c>
      <c r="G1561" t="s">
        <v>415</v>
      </c>
    </row>
    <row r="1562" spans="1:7" x14ac:dyDescent="0.25">
      <c r="A1562" t="str">
        <f t="shared" si="121"/>
        <v>R37-1</v>
      </c>
      <c r="B1562" t="str">
        <f t="shared" si="122"/>
        <v>VSEL_1V3</v>
      </c>
      <c r="C1562" t="str">
        <f t="shared" si="123"/>
        <v>R37-VSEL_1V3</v>
      </c>
      <c r="D1562" t="str">
        <f t="shared" si="124"/>
        <v>R37-1</v>
      </c>
      <c r="E1562" t="s">
        <v>1779</v>
      </c>
      <c r="F1562">
        <v>1</v>
      </c>
      <c r="G1562" t="s">
        <v>621</v>
      </c>
    </row>
    <row r="1563" spans="1:7" x14ac:dyDescent="0.25">
      <c r="A1563" t="str">
        <f t="shared" si="121"/>
        <v>R37-2</v>
      </c>
      <c r="B1563" t="str">
        <f t="shared" si="122"/>
        <v>GND</v>
      </c>
      <c r="C1563" t="str">
        <f t="shared" si="123"/>
        <v>R37-GND</v>
      </c>
      <c r="D1563" t="str">
        <f t="shared" si="124"/>
        <v>R37-2</v>
      </c>
      <c r="E1563" t="s">
        <v>1779</v>
      </c>
      <c r="F1563">
        <v>2</v>
      </c>
      <c r="G1563" t="s">
        <v>325</v>
      </c>
    </row>
    <row r="1564" spans="1:7" x14ac:dyDescent="0.25">
      <c r="A1564" t="str">
        <f t="shared" si="121"/>
        <v>R38-1</v>
      </c>
      <c r="B1564" t="str">
        <f t="shared" si="122"/>
        <v>HRESET</v>
      </c>
      <c r="C1564" t="str">
        <f t="shared" si="123"/>
        <v>R38-HRESET</v>
      </c>
      <c r="D1564" t="str">
        <f t="shared" si="124"/>
        <v>R38-1</v>
      </c>
      <c r="E1564" t="s">
        <v>1780</v>
      </c>
      <c r="F1564">
        <v>1</v>
      </c>
      <c r="G1564" t="s">
        <v>390</v>
      </c>
    </row>
    <row r="1565" spans="1:7" x14ac:dyDescent="0.25">
      <c r="A1565" t="str">
        <f t="shared" si="121"/>
        <v>R38-2</v>
      </c>
      <c r="B1565" t="str">
        <f t="shared" si="122"/>
        <v>1.2V</v>
      </c>
      <c r="C1565" t="str">
        <f t="shared" si="123"/>
        <v>R38-1.2V</v>
      </c>
      <c r="D1565" t="str">
        <f t="shared" si="124"/>
        <v>R38-2</v>
      </c>
      <c r="E1565" t="s">
        <v>1780</v>
      </c>
      <c r="F1565">
        <v>2</v>
      </c>
      <c r="G1565" t="s">
        <v>285</v>
      </c>
    </row>
    <row r="1566" spans="1:7" x14ac:dyDescent="0.25">
      <c r="A1566" t="str">
        <f t="shared" si="121"/>
        <v>R39-1</v>
      </c>
      <c r="B1566" t="str">
        <f t="shared" si="122"/>
        <v>GND</v>
      </c>
      <c r="C1566" t="str">
        <f t="shared" si="123"/>
        <v>R39-GND</v>
      </c>
      <c r="D1566" t="str">
        <f t="shared" si="124"/>
        <v>R39-1</v>
      </c>
      <c r="E1566" t="s">
        <v>1781</v>
      </c>
      <c r="F1566">
        <v>1</v>
      </c>
      <c r="G1566" t="s">
        <v>325</v>
      </c>
    </row>
    <row r="1567" spans="1:7" x14ac:dyDescent="0.25">
      <c r="A1567" t="str">
        <f t="shared" si="121"/>
        <v>R39-2</v>
      </c>
      <c r="B1567" t="str">
        <f t="shared" si="122"/>
        <v>NetR39_2</v>
      </c>
      <c r="C1567" t="str">
        <f t="shared" si="123"/>
        <v>R39-NetR39_2</v>
      </c>
      <c r="D1567" t="str">
        <f t="shared" si="124"/>
        <v>R39-2</v>
      </c>
      <c r="E1567" t="s">
        <v>1781</v>
      </c>
      <c r="F1567">
        <v>2</v>
      </c>
      <c r="G1567" t="s">
        <v>538</v>
      </c>
    </row>
    <row r="1568" spans="1:7" x14ac:dyDescent="0.25">
      <c r="A1568" t="str">
        <f t="shared" si="121"/>
        <v>R40-1</v>
      </c>
      <c r="B1568" t="str">
        <f t="shared" si="122"/>
        <v>5V</v>
      </c>
      <c r="C1568" t="str">
        <f t="shared" si="123"/>
        <v>R40-5V</v>
      </c>
      <c r="D1568" t="str">
        <f t="shared" si="124"/>
        <v>R40-1</v>
      </c>
      <c r="E1568" t="s">
        <v>1782</v>
      </c>
      <c r="F1568">
        <v>1</v>
      </c>
      <c r="G1568" t="s">
        <v>292</v>
      </c>
    </row>
    <row r="1569" spans="1:7" x14ac:dyDescent="0.25">
      <c r="A1569" t="str">
        <f t="shared" si="121"/>
        <v>R40-2</v>
      </c>
      <c r="B1569" t="str">
        <f t="shared" si="122"/>
        <v>PG_GROUP1</v>
      </c>
      <c r="C1569" t="str">
        <f t="shared" si="123"/>
        <v>R40-PG_GROUP1</v>
      </c>
      <c r="D1569" t="str">
        <f t="shared" si="124"/>
        <v>R40-2</v>
      </c>
      <c r="E1569" t="s">
        <v>1782</v>
      </c>
      <c r="F1569">
        <v>2</v>
      </c>
      <c r="G1569" t="s">
        <v>563</v>
      </c>
    </row>
    <row r="1570" spans="1:7" x14ac:dyDescent="0.25">
      <c r="A1570" t="str">
        <f t="shared" si="121"/>
        <v>R41-1</v>
      </c>
      <c r="B1570" t="str">
        <f t="shared" si="122"/>
        <v>5V</v>
      </c>
      <c r="C1570" t="str">
        <f t="shared" si="123"/>
        <v>R41-5V</v>
      </c>
      <c r="D1570" t="str">
        <f t="shared" si="124"/>
        <v>R41-1</v>
      </c>
      <c r="E1570" t="s">
        <v>1783</v>
      </c>
      <c r="F1570">
        <v>1</v>
      </c>
      <c r="G1570" t="s">
        <v>292</v>
      </c>
    </row>
    <row r="1571" spans="1:7" x14ac:dyDescent="0.25">
      <c r="A1571" t="str">
        <f t="shared" si="121"/>
        <v>R41-2</v>
      </c>
      <c r="B1571" t="str">
        <f t="shared" si="122"/>
        <v>NetC92_2</v>
      </c>
      <c r="C1571" t="str">
        <f t="shared" si="123"/>
        <v>R41-NetC92_2</v>
      </c>
      <c r="D1571" t="str">
        <f t="shared" si="124"/>
        <v>R41-2</v>
      </c>
      <c r="E1571" t="s">
        <v>1783</v>
      </c>
      <c r="F1571">
        <v>2</v>
      </c>
      <c r="G1571" t="s">
        <v>468</v>
      </c>
    </row>
    <row r="1572" spans="1:7" x14ac:dyDescent="0.25">
      <c r="A1572" t="str">
        <f t="shared" si="121"/>
        <v>R42-1</v>
      </c>
      <c r="B1572" t="str">
        <f t="shared" si="122"/>
        <v>1.8V</v>
      </c>
      <c r="C1572" t="str">
        <f t="shared" si="123"/>
        <v>R42-1.8V</v>
      </c>
      <c r="D1572" t="str">
        <f t="shared" si="124"/>
        <v>R42-1</v>
      </c>
      <c r="E1572" t="s">
        <v>1784</v>
      </c>
      <c r="F1572">
        <v>1</v>
      </c>
      <c r="G1572" t="s">
        <v>288</v>
      </c>
    </row>
    <row r="1573" spans="1:7" x14ac:dyDescent="0.25">
      <c r="A1573" t="str">
        <f t="shared" si="121"/>
        <v>R42-2</v>
      </c>
      <c r="B1573" t="str">
        <f t="shared" si="122"/>
        <v>NetC91_2</v>
      </c>
      <c r="C1573" t="str">
        <f t="shared" si="123"/>
        <v>R42-NetC91_2</v>
      </c>
      <c r="D1573" t="str">
        <f t="shared" si="124"/>
        <v>R42-2</v>
      </c>
      <c r="E1573" t="s">
        <v>1784</v>
      </c>
      <c r="F1573">
        <v>2</v>
      </c>
      <c r="G1573" t="s">
        <v>465</v>
      </c>
    </row>
    <row r="1574" spans="1:7" x14ac:dyDescent="0.25">
      <c r="A1574" t="str">
        <f t="shared" si="121"/>
        <v>R43-1</v>
      </c>
      <c r="B1574" t="str">
        <f t="shared" si="122"/>
        <v>SDM_RREF</v>
      </c>
      <c r="C1574" t="str">
        <f t="shared" si="123"/>
        <v>R43-SDM_RREF</v>
      </c>
      <c r="D1574" t="str">
        <f t="shared" si="124"/>
        <v>R43-1</v>
      </c>
      <c r="E1574" t="s">
        <v>1785</v>
      </c>
      <c r="F1574">
        <v>1</v>
      </c>
      <c r="G1574" t="s">
        <v>583</v>
      </c>
    </row>
    <row r="1575" spans="1:7" x14ac:dyDescent="0.25">
      <c r="A1575" t="str">
        <f t="shared" si="121"/>
        <v>R43-2</v>
      </c>
      <c r="B1575" t="str">
        <f t="shared" si="122"/>
        <v>GND</v>
      </c>
      <c r="C1575" t="str">
        <f t="shared" si="123"/>
        <v>R43-GND</v>
      </c>
      <c r="D1575" t="str">
        <f t="shared" si="124"/>
        <v>R43-2</v>
      </c>
      <c r="E1575" t="s">
        <v>1785</v>
      </c>
      <c r="F1575">
        <v>2</v>
      </c>
      <c r="G1575" t="s">
        <v>325</v>
      </c>
    </row>
    <row r="1576" spans="1:7" x14ac:dyDescent="0.25">
      <c r="A1576" t="str">
        <f t="shared" si="121"/>
        <v>R44-1</v>
      </c>
      <c r="B1576" t="str">
        <f t="shared" si="122"/>
        <v>GND</v>
      </c>
      <c r="C1576" t="str">
        <f t="shared" si="123"/>
        <v>R44-GND</v>
      </c>
      <c r="D1576" t="str">
        <f t="shared" si="124"/>
        <v>R44-1</v>
      </c>
      <c r="E1576" t="s">
        <v>1786</v>
      </c>
      <c r="F1576">
        <v>1</v>
      </c>
      <c r="G1576" t="s">
        <v>325</v>
      </c>
    </row>
    <row r="1577" spans="1:7" x14ac:dyDescent="0.25">
      <c r="A1577" t="str">
        <f t="shared" si="121"/>
        <v>R44-2</v>
      </c>
      <c r="B1577" t="str">
        <f t="shared" si="122"/>
        <v>NetC91_2</v>
      </c>
      <c r="C1577" t="str">
        <f t="shared" si="123"/>
        <v>R44-NetC91_2</v>
      </c>
      <c r="D1577" t="str">
        <f t="shared" si="124"/>
        <v>R44-2</v>
      </c>
      <c r="E1577" t="s">
        <v>1786</v>
      </c>
      <c r="F1577">
        <v>2</v>
      </c>
      <c r="G1577" t="s">
        <v>465</v>
      </c>
    </row>
    <row r="1578" spans="1:7" x14ac:dyDescent="0.25">
      <c r="A1578" t="str">
        <f t="shared" si="121"/>
        <v>R45-1</v>
      </c>
      <c r="B1578" t="str">
        <f t="shared" si="122"/>
        <v>GND</v>
      </c>
      <c r="C1578" t="str">
        <f t="shared" si="123"/>
        <v>R45-GND</v>
      </c>
      <c r="D1578" t="str">
        <f t="shared" si="124"/>
        <v>R45-1</v>
      </c>
      <c r="E1578" t="s">
        <v>1787</v>
      </c>
      <c r="F1578">
        <v>1</v>
      </c>
      <c r="G1578" t="s">
        <v>325</v>
      </c>
    </row>
    <row r="1579" spans="1:7" x14ac:dyDescent="0.25">
      <c r="A1579" t="str">
        <f t="shared" si="121"/>
        <v>R45-2</v>
      </c>
      <c r="B1579" t="str">
        <f t="shared" si="122"/>
        <v>NetR45_2</v>
      </c>
      <c r="C1579" t="str">
        <f t="shared" si="123"/>
        <v>R45-NetR45_2</v>
      </c>
      <c r="D1579" t="str">
        <f t="shared" si="124"/>
        <v>R45-2</v>
      </c>
      <c r="E1579" t="s">
        <v>1787</v>
      </c>
      <c r="F1579">
        <v>2</v>
      </c>
      <c r="G1579" t="s">
        <v>544</v>
      </c>
    </row>
    <row r="1580" spans="1:7" x14ac:dyDescent="0.25">
      <c r="A1580" t="str">
        <f t="shared" si="121"/>
        <v>R46-1</v>
      </c>
      <c r="B1580" t="str">
        <f t="shared" si="122"/>
        <v>1.8V</v>
      </c>
      <c r="C1580" t="str">
        <f t="shared" si="123"/>
        <v>R46-1.8V</v>
      </c>
      <c r="D1580" t="str">
        <f t="shared" si="124"/>
        <v>R46-1</v>
      </c>
      <c r="E1580" t="s">
        <v>1788</v>
      </c>
      <c r="F1580">
        <v>1</v>
      </c>
      <c r="G1580" t="s">
        <v>288</v>
      </c>
    </row>
    <row r="1581" spans="1:7" x14ac:dyDescent="0.25">
      <c r="A1581" t="str">
        <f t="shared" si="121"/>
        <v>R46-2</v>
      </c>
      <c r="B1581" t="str">
        <f t="shared" si="122"/>
        <v>NCONFIG</v>
      </c>
      <c r="C1581" t="str">
        <f t="shared" si="123"/>
        <v>R46-NCONFIG</v>
      </c>
      <c r="D1581" t="str">
        <f t="shared" si="124"/>
        <v>R46-2</v>
      </c>
      <c r="E1581" t="s">
        <v>1788</v>
      </c>
      <c r="F1581">
        <v>2</v>
      </c>
      <c r="G1581" t="s">
        <v>415</v>
      </c>
    </row>
    <row r="1582" spans="1:7" x14ac:dyDescent="0.25">
      <c r="A1582" t="str">
        <f t="shared" si="121"/>
        <v>R47-1</v>
      </c>
      <c r="B1582" t="str">
        <f t="shared" si="122"/>
        <v>NetR47_1</v>
      </c>
      <c r="C1582" t="str">
        <f t="shared" si="123"/>
        <v>R47-NetR47_1</v>
      </c>
      <c r="D1582" t="str">
        <f t="shared" si="124"/>
        <v>R47-1</v>
      </c>
      <c r="E1582" t="s">
        <v>1789</v>
      </c>
      <c r="F1582">
        <v>1</v>
      </c>
      <c r="G1582" t="s">
        <v>547</v>
      </c>
    </row>
    <row r="1583" spans="1:7" x14ac:dyDescent="0.25">
      <c r="A1583" t="str">
        <f t="shared" si="121"/>
        <v>R47-2</v>
      </c>
      <c r="B1583" t="str">
        <f t="shared" si="122"/>
        <v>GND</v>
      </c>
      <c r="C1583" t="str">
        <f t="shared" si="123"/>
        <v>R47-GND</v>
      </c>
      <c r="D1583" t="str">
        <f t="shared" si="124"/>
        <v>R47-2</v>
      </c>
      <c r="E1583" t="s">
        <v>1789</v>
      </c>
      <c r="F1583">
        <v>2</v>
      </c>
      <c r="G1583" t="s">
        <v>325</v>
      </c>
    </row>
    <row r="1584" spans="1:7" x14ac:dyDescent="0.25">
      <c r="A1584" t="str">
        <f t="shared" si="121"/>
        <v>R48-1</v>
      </c>
      <c r="B1584" t="str">
        <f t="shared" si="122"/>
        <v>CS</v>
      </c>
      <c r="C1584" t="str">
        <f t="shared" si="123"/>
        <v>R48-CS</v>
      </c>
      <c r="D1584" t="str">
        <f t="shared" si="124"/>
        <v>R48-1</v>
      </c>
      <c r="E1584" t="s">
        <v>1790</v>
      </c>
      <c r="F1584">
        <v>1</v>
      </c>
      <c r="G1584" t="s">
        <v>363</v>
      </c>
    </row>
    <row r="1585" spans="1:7" x14ac:dyDescent="0.25">
      <c r="A1585" t="str">
        <f t="shared" si="121"/>
        <v>R48-2</v>
      </c>
      <c r="B1585" t="str">
        <f t="shared" si="122"/>
        <v>1.2V</v>
      </c>
      <c r="C1585" t="str">
        <f t="shared" si="123"/>
        <v>R48-1.2V</v>
      </c>
      <c r="D1585" t="str">
        <f t="shared" si="124"/>
        <v>R48-2</v>
      </c>
      <c r="E1585" t="s">
        <v>1790</v>
      </c>
      <c r="F1585">
        <v>2</v>
      </c>
      <c r="G1585" t="s">
        <v>285</v>
      </c>
    </row>
    <row r="1586" spans="1:7" x14ac:dyDescent="0.25">
      <c r="A1586" t="str">
        <f t="shared" si="121"/>
        <v>R49-1</v>
      </c>
      <c r="B1586" t="str">
        <f t="shared" si="122"/>
        <v>1.8V</v>
      </c>
      <c r="C1586" t="str">
        <f t="shared" si="123"/>
        <v>R49-1.8V</v>
      </c>
      <c r="D1586" t="str">
        <f t="shared" si="124"/>
        <v>R49-1</v>
      </c>
      <c r="E1586" t="s">
        <v>1791</v>
      </c>
      <c r="F1586">
        <v>1</v>
      </c>
      <c r="G1586" t="s">
        <v>288</v>
      </c>
    </row>
    <row r="1587" spans="1:7" x14ac:dyDescent="0.25">
      <c r="A1587" t="str">
        <f t="shared" si="121"/>
        <v>R49-2</v>
      </c>
      <c r="B1587" t="str">
        <f t="shared" si="122"/>
        <v>NSTATUS</v>
      </c>
      <c r="C1587" t="str">
        <f t="shared" si="123"/>
        <v>R49-NSTATUS</v>
      </c>
      <c r="D1587" t="str">
        <f t="shared" si="124"/>
        <v>R49-2</v>
      </c>
      <c r="E1587" t="s">
        <v>1791</v>
      </c>
      <c r="F1587">
        <v>2</v>
      </c>
      <c r="G1587" t="s">
        <v>417</v>
      </c>
    </row>
    <row r="1588" spans="1:7" x14ac:dyDescent="0.25">
      <c r="A1588" t="str">
        <f t="shared" si="121"/>
        <v>R50-1</v>
      </c>
      <c r="B1588" t="str">
        <f t="shared" si="122"/>
        <v>5V</v>
      </c>
      <c r="C1588" t="str">
        <f t="shared" si="123"/>
        <v>R50-5V</v>
      </c>
      <c r="D1588" t="str">
        <f t="shared" si="124"/>
        <v>R50-1</v>
      </c>
      <c r="E1588" t="s">
        <v>1792</v>
      </c>
      <c r="F1588">
        <v>1</v>
      </c>
      <c r="G1588" t="s">
        <v>292</v>
      </c>
    </row>
    <row r="1589" spans="1:7" x14ac:dyDescent="0.25">
      <c r="A1589" t="str">
        <f t="shared" si="121"/>
        <v>R50-2</v>
      </c>
      <c r="B1589" t="str">
        <f t="shared" si="122"/>
        <v>NetC98_2</v>
      </c>
      <c r="C1589" t="str">
        <f t="shared" si="123"/>
        <v>R50-NetC98_2</v>
      </c>
      <c r="D1589" t="str">
        <f t="shared" si="124"/>
        <v>R50-2</v>
      </c>
      <c r="E1589" t="s">
        <v>1792</v>
      </c>
      <c r="F1589">
        <v>2</v>
      </c>
      <c r="G1589" t="s">
        <v>477</v>
      </c>
    </row>
    <row r="1590" spans="1:7" x14ac:dyDescent="0.25">
      <c r="A1590" t="str">
        <f t="shared" si="121"/>
        <v>R51-1</v>
      </c>
      <c r="B1590" t="str">
        <f t="shared" si="122"/>
        <v>1.2V</v>
      </c>
      <c r="C1590" t="str">
        <f t="shared" si="123"/>
        <v>R51-1.2V</v>
      </c>
      <c r="D1590" t="str">
        <f t="shared" si="124"/>
        <v>R51-1</v>
      </c>
      <c r="E1590" t="s">
        <v>1793</v>
      </c>
      <c r="F1590">
        <v>1</v>
      </c>
      <c r="G1590" t="s">
        <v>285</v>
      </c>
    </row>
    <row r="1591" spans="1:7" x14ac:dyDescent="0.25">
      <c r="A1591" t="str">
        <f t="shared" si="121"/>
        <v>R51-2</v>
      </c>
      <c r="B1591" t="str">
        <f t="shared" si="122"/>
        <v>NetC97_2</v>
      </c>
      <c r="C1591" t="str">
        <f t="shared" si="123"/>
        <v>R51-NetC97_2</v>
      </c>
      <c r="D1591" t="str">
        <f t="shared" si="124"/>
        <v>R51-2</v>
      </c>
      <c r="E1591" t="s">
        <v>1793</v>
      </c>
      <c r="F1591">
        <v>2</v>
      </c>
      <c r="G1591" t="s">
        <v>474</v>
      </c>
    </row>
    <row r="1592" spans="1:7" x14ac:dyDescent="0.25">
      <c r="A1592" t="str">
        <f t="shared" si="121"/>
        <v>R52-1</v>
      </c>
      <c r="B1592" t="str">
        <f t="shared" si="122"/>
        <v>NetR52_1</v>
      </c>
      <c r="C1592" t="str">
        <f t="shared" si="123"/>
        <v>R52-NetR52_1</v>
      </c>
      <c r="D1592" t="str">
        <f t="shared" si="124"/>
        <v>R52-1</v>
      </c>
      <c r="E1592" t="s">
        <v>1794</v>
      </c>
      <c r="F1592">
        <v>1</v>
      </c>
      <c r="G1592" t="s">
        <v>551</v>
      </c>
    </row>
    <row r="1593" spans="1:7" x14ac:dyDescent="0.25">
      <c r="A1593" t="str">
        <f t="shared" si="121"/>
        <v>R52-2</v>
      </c>
      <c r="B1593" t="str">
        <f t="shared" si="122"/>
        <v>GND</v>
      </c>
      <c r="C1593" t="str">
        <f t="shared" si="123"/>
        <v>R52-GND</v>
      </c>
      <c r="D1593" t="str">
        <f t="shared" si="124"/>
        <v>R52-2</v>
      </c>
      <c r="E1593" t="s">
        <v>1794</v>
      </c>
      <c r="F1593">
        <v>2</v>
      </c>
      <c r="G1593" t="s">
        <v>325</v>
      </c>
    </row>
    <row r="1594" spans="1:7" x14ac:dyDescent="0.25">
      <c r="A1594" t="str">
        <f t="shared" si="121"/>
        <v>R53-1</v>
      </c>
      <c r="B1594" t="str">
        <f t="shared" si="122"/>
        <v>GND</v>
      </c>
      <c r="C1594" t="str">
        <f t="shared" si="123"/>
        <v>R53-GND</v>
      </c>
      <c r="D1594" t="str">
        <f t="shared" si="124"/>
        <v>R53-1</v>
      </c>
      <c r="E1594" t="s">
        <v>1795</v>
      </c>
      <c r="F1594">
        <v>1</v>
      </c>
      <c r="G1594" t="s">
        <v>325</v>
      </c>
    </row>
    <row r="1595" spans="1:7" x14ac:dyDescent="0.25">
      <c r="A1595" t="str">
        <f t="shared" si="121"/>
        <v>R53-2</v>
      </c>
      <c r="B1595" t="str">
        <f t="shared" si="122"/>
        <v>NetC97_2</v>
      </c>
      <c r="C1595" t="str">
        <f t="shared" si="123"/>
        <v>R53-NetC97_2</v>
      </c>
      <c r="D1595" t="str">
        <f t="shared" si="124"/>
        <v>R53-2</v>
      </c>
      <c r="E1595" t="s">
        <v>1795</v>
      </c>
      <c r="F1595">
        <v>2</v>
      </c>
      <c r="G1595" t="s">
        <v>474</v>
      </c>
    </row>
    <row r="1596" spans="1:7" x14ac:dyDescent="0.25">
      <c r="A1596" t="str">
        <f t="shared" si="121"/>
        <v>R54-1</v>
      </c>
      <c r="B1596" t="str">
        <f t="shared" si="122"/>
        <v>GND</v>
      </c>
      <c r="C1596" t="str">
        <f t="shared" si="123"/>
        <v>R54-GND</v>
      </c>
      <c r="D1596" t="str">
        <f t="shared" si="124"/>
        <v>R54-1</v>
      </c>
      <c r="E1596" t="s">
        <v>1796</v>
      </c>
      <c r="F1596">
        <v>1</v>
      </c>
      <c r="G1596" t="s">
        <v>325</v>
      </c>
    </row>
    <row r="1597" spans="1:7" x14ac:dyDescent="0.25">
      <c r="A1597" t="str">
        <f t="shared" si="121"/>
        <v>R54-2</v>
      </c>
      <c r="B1597" t="str">
        <f t="shared" si="122"/>
        <v>NetR54_2</v>
      </c>
      <c r="C1597" t="str">
        <f t="shared" si="123"/>
        <v>R54-NetR54_2</v>
      </c>
      <c r="D1597" t="str">
        <f t="shared" si="124"/>
        <v>R54-2</v>
      </c>
      <c r="E1597" t="s">
        <v>1796</v>
      </c>
      <c r="F1597">
        <v>2</v>
      </c>
      <c r="G1597" t="s">
        <v>554</v>
      </c>
    </row>
    <row r="1598" spans="1:7" x14ac:dyDescent="0.25">
      <c r="A1598" t="str">
        <f t="shared" si="121"/>
        <v>R55-1</v>
      </c>
      <c r="B1598" t="str">
        <f t="shared" si="122"/>
        <v>5V</v>
      </c>
      <c r="C1598" t="str">
        <f t="shared" si="123"/>
        <v>R55-5V</v>
      </c>
      <c r="D1598" t="str">
        <f t="shared" si="124"/>
        <v>R55-1</v>
      </c>
      <c r="E1598" t="s">
        <v>1797</v>
      </c>
      <c r="F1598">
        <v>1</v>
      </c>
      <c r="G1598" t="s">
        <v>292</v>
      </c>
    </row>
    <row r="1599" spans="1:7" x14ac:dyDescent="0.25">
      <c r="A1599" t="str">
        <f t="shared" si="121"/>
        <v>R55-2</v>
      </c>
      <c r="B1599" t="str">
        <f t="shared" si="122"/>
        <v>NetC105_2</v>
      </c>
      <c r="C1599" t="str">
        <f t="shared" si="123"/>
        <v>R55-NetC105_2</v>
      </c>
      <c r="D1599" t="str">
        <f t="shared" si="124"/>
        <v>R55-2</v>
      </c>
      <c r="E1599" t="s">
        <v>1797</v>
      </c>
      <c r="F1599">
        <v>2</v>
      </c>
      <c r="G1599" t="s">
        <v>422</v>
      </c>
    </row>
    <row r="1600" spans="1:7" x14ac:dyDescent="0.25">
      <c r="A1600" t="str">
        <f t="shared" si="121"/>
        <v>R56-1</v>
      </c>
      <c r="B1600" t="str">
        <f t="shared" si="122"/>
        <v>3.3V</v>
      </c>
      <c r="C1600" t="str">
        <f t="shared" si="123"/>
        <v>R56-3.3V</v>
      </c>
      <c r="D1600" t="str">
        <f t="shared" si="124"/>
        <v>R56-1</v>
      </c>
      <c r="E1600" t="s">
        <v>1798</v>
      </c>
      <c r="F1600">
        <v>1</v>
      </c>
      <c r="G1600" t="s">
        <v>290</v>
      </c>
    </row>
    <row r="1601" spans="1:7" x14ac:dyDescent="0.25">
      <c r="A1601" t="str">
        <f t="shared" si="121"/>
        <v>R56-2</v>
      </c>
      <c r="B1601" t="str">
        <f t="shared" si="122"/>
        <v>NetC104_2</v>
      </c>
      <c r="C1601" t="str">
        <f t="shared" si="123"/>
        <v>R56-NetC104_2</v>
      </c>
      <c r="D1601" t="str">
        <f t="shared" si="124"/>
        <v>R56-2</v>
      </c>
      <c r="E1601" t="s">
        <v>1798</v>
      </c>
      <c r="F1601">
        <v>2</v>
      </c>
      <c r="G1601" t="s">
        <v>419</v>
      </c>
    </row>
    <row r="1602" spans="1:7" x14ac:dyDescent="0.25">
      <c r="A1602" t="str">
        <f t="shared" si="121"/>
        <v>R57-1</v>
      </c>
      <c r="B1602" t="str">
        <f t="shared" si="122"/>
        <v>GND</v>
      </c>
      <c r="C1602" t="str">
        <f t="shared" si="123"/>
        <v>R57-GND</v>
      </c>
      <c r="D1602" t="str">
        <f t="shared" si="124"/>
        <v>R57-1</v>
      </c>
      <c r="E1602" t="s">
        <v>1799</v>
      </c>
      <c r="F1602">
        <v>1</v>
      </c>
      <c r="G1602" t="s">
        <v>325</v>
      </c>
    </row>
    <row r="1603" spans="1:7" x14ac:dyDescent="0.25">
      <c r="A1603" t="str">
        <f t="shared" si="121"/>
        <v>R57-2</v>
      </c>
      <c r="B1603" t="str">
        <f t="shared" si="122"/>
        <v>NetC104_2</v>
      </c>
      <c r="C1603" t="str">
        <f t="shared" si="123"/>
        <v>R57-NetC104_2</v>
      </c>
      <c r="D1603" t="str">
        <f t="shared" si="124"/>
        <v>R57-2</v>
      </c>
      <c r="E1603" t="s">
        <v>1799</v>
      </c>
      <c r="F1603">
        <v>2</v>
      </c>
      <c r="G1603" t="s">
        <v>419</v>
      </c>
    </row>
    <row r="1604" spans="1:7" x14ac:dyDescent="0.25">
      <c r="A1604" t="str">
        <f t="shared" si="121"/>
        <v>R58-1</v>
      </c>
      <c r="B1604" t="str">
        <f t="shared" si="122"/>
        <v>GND</v>
      </c>
      <c r="C1604" t="str">
        <f t="shared" si="123"/>
        <v>R58-GND</v>
      </c>
      <c r="D1604" t="str">
        <f t="shared" si="124"/>
        <v>R58-1</v>
      </c>
      <c r="E1604" t="s">
        <v>1800</v>
      </c>
      <c r="F1604">
        <v>1</v>
      </c>
      <c r="G1604" t="s">
        <v>325</v>
      </c>
    </row>
    <row r="1605" spans="1:7" x14ac:dyDescent="0.25">
      <c r="A1605" t="str">
        <f t="shared" si="121"/>
        <v>R58-2</v>
      </c>
      <c r="B1605" t="str">
        <f t="shared" si="122"/>
        <v>NetR58_2</v>
      </c>
      <c r="C1605" t="str">
        <f t="shared" si="123"/>
        <v>R58-NetR58_2</v>
      </c>
      <c r="D1605" t="str">
        <f t="shared" si="124"/>
        <v>R58-2</v>
      </c>
      <c r="E1605" t="s">
        <v>1800</v>
      </c>
      <c r="F1605">
        <v>2</v>
      </c>
      <c r="G1605" t="s">
        <v>557</v>
      </c>
    </row>
    <row r="1606" spans="1:7" x14ac:dyDescent="0.25">
      <c r="A1606" t="str">
        <f t="shared" ref="A1606:A1661" si="125">$E1606&amp;"-"&amp;$F1606</f>
        <v>R59-1</v>
      </c>
      <c r="B1606" t="str">
        <f t="shared" ref="B1606:B1661" si="126">IF(OR(E1606=$A$2,E1606=$B$2,E1606=$C$2,E1606=$D$2),"--",G1606)</f>
        <v>5V</v>
      </c>
      <c r="C1606" t="str">
        <f t="shared" ref="C1606:C1661" si="127">$E1606&amp;"-"&amp;$G1606</f>
        <v>R59-5V</v>
      </c>
      <c r="D1606" t="str">
        <f t="shared" ref="D1606:D1661" si="128">A1606</f>
        <v>R59-1</v>
      </c>
      <c r="E1606" t="s">
        <v>1801</v>
      </c>
      <c r="F1606">
        <v>1</v>
      </c>
      <c r="G1606" t="s">
        <v>292</v>
      </c>
    </row>
    <row r="1607" spans="1:7" x14ac:dyDescent="0.25">
      <c r="A1607" t="str">
        <f t="shared" si="125"/>
        <v>R59-2</v>
      </c>
      <c r="B1607" t="str">
        <f t="shared" si="126"/>
        <v>PG_GROUP0</v>
      </c>
      <c r="C1607" t="str">
        <f t="shared" si="127"/>
        <v>R59-PG_GROUP0</v>
      </c>
      <c r="D1607" t="str">
        <f t="shared" si="128"/>
        <v>R59-2</v>
      </c>
      <c r="E1607" t="s">
        <v>1801</v>
      </c>
      <c r="F1607">
        <v>2</v>
      </c>
      <c r="G1607" t="s">
        <v>561</v>
      </c>
    </row>
    <row r="1608" spans="1:7" x14ac:dyDescent="0.25">
      <c r="A1608" t="str">
        <f t="shared" si="125"/>
        <v>R60-1</v>
      </c>
      <c r="B1608" t="str">
        <f t="shared" si="126"/>
        <v>1.8V</v>
      </c>
      <c r="C1608" t="str">
        <f t="shared" si="127"/>
        <v>R60-1.8V</v>
      </c>
      <c r="D1608" t="str">
        <f t="shared" si="128"/>
        <v>R60-1</v>
      </c>
      <c r="E1608" t="s">
        <v>1802</v>
      </c>
      <c r="F1608">
        <v>1</v>
      </c>
      <c r="G1608" t="s">
        <v>288</v>
      </c>
    </row>
    <row r="1609" spans="1:7" x14ac:dyDescent="0.25">
      <c r="A1609" t="str">
        <f t="shared" si="125"/>
        <v>R60-2</v>
      </c>
      <c r="B1609" t="str">
        <f t="shared" si="126"/>
        <v>AS_NCS_MSEL0</v>
      </c>
      <c r="C1609" t="str">
        <f t="shared" si="127"/>
        <v>R60-AS_NCS_MSEL0</v>
      </c>
      <c r="D1609" t="str">
        <f t="shared" si="128"/>
        <v>R60-2</v>
      </c>
      <c r="E1609" t="s">
        <v>1802</v>
      </c>
      <c r="F1609">
        <v>2</v>
      </c>
      <c r="G1609" t="s">
        <v>334</v>
      </c>
    </row>
    <row r="1610" spans="1:7" x14ac:dyDescent="0.25">
      <c r="A1610" t="str">
        <f t="shared" si="125"/>
        <v>R62-1</v>
      </c>
      <c r="B1610" t="str">
        <f t="shared" si="126"/>
        <v>1.8V</v>
      </c>
      <c r="C1610" t="str">
        <f t="shared" si="127"/>
        <v>R62-1.8V</v>
      </c>
      <c r="D1610" t="str">
        <f t="shared" si="128"/>
        <v>R62-1</v>
      </c>
      <c r="E1610" t="s">
        <v>1803</v>
      </c>
      <c r="F1610">
        <v>1</v>
      </c>
      <c r="G1610" t="s">
        <v>288</v>
      </c>
    </row>
    <row r="1611" spans="1:7" x14ac:dyDescent="0.25">
      <c r="A1611" t="str">
        <f t="shared" si="125"/>
        <v>R62-2</v>
      </c>
      <c r="B1611" t="str">
        <f t="shared" si="126"/>
        <v>AS_DATA3</v>
      </c>
      <c r="C1611" t="str">
        <f t="shared" si="127"/>
        <v>R62-AS_DATA3</v>
      </c>
      <c r="D1611" t="str">
        <f t="shared" si="128"/>
        <v>R62-2</v>
      </c>
      <c r="E1611" t="s">
        <v>1803</v>
      </c>
      <c r="F1611">
        <v>2</v>
      </c>
      <c r="G1611" t="s">
        <v>332</v>
      </c>
    </row>
    <row r="1612" spans="1:7" x14ac:dyDescent="0.25">
      <c r="A1612" t="str">
        <f t="shared" si="125"/>
        <v>R63-1</v>
      </c>
      <c r="B1612" t="str">
        <f t="shared" si="126"/>
        <v>1.8V</v>
      </c>
      <c r="C1612" t="str">
        <f t="shared" si="127"/>
        <v>R63-1.8V</v>
      </c>
      <c r="D1612" t="str">
        <f t="shared" si="128"/>
        <v>R63-1</v>
      </c>
      <c r="E1612" t="s">
        <v>1804</v>
      </c>
      <c r="F1612">
        <v>1</v>
      </c>
      <c r="G1612" t="s">
        <v>288</v>
      </c>
    </row>
    <row r="1613" spans="1:7" x14ac:dyDescent="0.25">
      <c r="A1613" t="str">
        <f t="shared" si="125"/>
        <v>R63-2</v>
      </c>
      <c r="B1613" t="str">
        <f t="shared" si="126"/>
        <v>AS_DATA2</v>
      </c>
      <c r="C1613" t="str">
        <f t="shared" si="127"/>
        <v>R63-AS_DATA2</v>
      </c>
      <c r="D1613" t="str">
        <f t="shared" si="128"/>
        <v>R63-2</v>
      </c>
      <c r="E1613" t="s">
        <v>1804</v>
      </c>
      <c r="F1613">
        <v>2</v>
      </c>
      <c r="G1613" t="s">
        <v>330</v>
      </c>
    </row>
    <row r="1614" spans="1:7" x14ac:dyDescent="0.25">
      <c r="A1614" t="str">
        <f t="shared" si="125"/>
        <v>S1-1</v>
      </c>
      <c r="B1614" t="str">
        <f t="shared" si="126"/>
        <v>GND</v>
      </c>
      <c r="C1614" t="str">
        <f t="shared" si="127"/>
        <v>S1-GND</v>
      </c>
      <c r="D1614" t="str">
        <f t="shared" si="128"/>
        <v>S1-1</v>
      </c>
      <c r="E1614" t="s">
        <v>1805</v>
      </c>
      <c r="F1614">
        <v>1</v>
      </c>
      <c r="G1614" t="s">
        <v>325</v>
      </c>
    </row>
    <row r="1615" spans="1:7" x14ac:dyDescent="0.25">
      <c r="A1615" t="str">
        <f t="shared" si="125"/>
        <v>S1-2</v>
      </c>
      <c r="B1615" t="str">
        <f t="shared" si="126"/>
        <v>RESET</v>
      </c>
      <c r="C1615" t="str">
        <f t="shared" si="127"/>
        <v>S1-RESET</v>
      </c>
      <c r="D1615" t="str">
        <f t="shared" si="128"/>
        <v>S1-2</v>
      </c>
      <c r="E1615" t="s">
        <v>1805</v>
      </c>
      <c r="F1615">
        <v>2</v>
      </c>
      <c r="G1615" t="s">
        <v>324</v>
      </c>
    </row>
    <row r="1616" spans="1:7" x14ac:dyDescent="0.25">
      <c r="A1616" t="str">
        <f t="shared" si="125"/>
        <v>S1-3</v>
      </c>
      <c r="B1616" t="str">
        <f t="shared" si="126"/>
        <v>GND</v>
      </c>
      <c r="C1616" t="str">
        <f t="shared" si="127"/>
        <v>S1-GND</v>
      </c>
      <c r="D1616" t="str">
        <f t="shared" si="128"/>
        <v>S1-3</v>
      </c>
      <c r="E1616" t="s">
        <v>1805</v>
      </c>
      <c r="F1616">
        <v>3</v>
      </c>
      <c r="G1616" t="s">
        <v>325</v>
      </c>
    </row>
    <row r="1617" spans="1:7" x14ac:dyDescent="0.25">
      <c r="A1617" t="str">
        <f t="shared" si="125"/>
        <v>S1-4</v>
      </c>
      <c r="B1617" t="str">
        <f t="shared" si="126"/>
        <v>RESET</v>
      </c>
      <c r="C1617" t="str">
        <f t="shared" si="127"/>
        <v>S1-RESET</v>
      </c>
      <c r="D1617" t="str">
        <f t="shared" si="128"/>
        <v>S1-4</v>
      </c>
      <c r="E1617" t="s">
        <v>1805</v>
      </c>
      <c r="F1617">
        <v>4</v>
      </c>
      <c r="G1617" t="s">
        <v>324</v>
      </c>
    </row>
    <row r="1618" spans="1:7" x14ac:dyDescent="0.25">
      <c r="A1618" t="str">
        <f t="shared" si="125"/>
        <v>S1-5</v>
      </c>
      <c r="B1618" t="str">
        <f t="shared" si="126"/>
        <v>GND</v>
      </c>
      <c r="C1618" t="str">
        <f t="shared" si="127"/>
        <v>S1-GND</v>
      </c>
      <c r="D1618" t="str">
        <f t="shared" si="128"/>
        <v>S1-5</v>
      </c>
      <c r="E1618" t="s">
        <v>1805</v>
      </c>
      <c r="F1618">
        <v>5</v>
      </c>
      <c r="G1618" t="s">
        <v>325</v>
      </c>
    </row>
    <row r="1619" spans="1:7" x14ac:dyDescent="0.25">
      <c r="A1619" t="str">
        <f t="shared" si="125"/>
        <v>S2-1</v>
      </c>
      <c r="B1619" t="str">
        <f t="shared" si="126"/>
        <v>GND</v>
      </c>
      <c r="C1619" t="str">
        <f t="shared" si="127"/>
        <v>S2-GND</v>
      </c>
      <c r="D1619" t="str">
        <f t="shared" si="128"/>
        <v>S2-1</v>
      </c>
      <c r="E1619" t="s">
        <v>1806</v>
      </c>
      <c r="F1619">
        <v>1</v>
      </c>
      <c r="G1619" t="s">
        <v>325</v>
      </c>
    </row>
    <row r="1620" spans="1:7" x14ac:dyDescent="0.25">
      <c r="A1620" t="str">
        <f t="shared" si="125"/>
        <v>S2-2</v>
      </c>
      <c r="B1620" t="str">
        <f t="shared" si="126"/>
        <v>USER_BTN</v>
      </c>
      <c r="C1620" t="str">
        <f t="shared" si="127"/>
        <v>S2-USER_BTN</v>
      </c>
      <c r="D1620" t="str">
        <f t="shared" si="128"/>
        <v>S2-2</v>
      </c>
      <c r="E1620" t="s">
        <v>1806</v>
      </c>
      <c r="F1620">
        <v>2</v>
      </c>
      <c r="G1620" t="s">
        <v>608</v>
      </c>
    </row>
    <row r="1621" spans="1:7" x14ac:dyDescent="0.25">
      <c r="A1621" t="str">
        <f t="shared" si="125"/>
        <v>S2-3</v>
      </c>
      <c r="B1621" t="str">
        <f t="shared" si="126"/>
        <v>GND</v>
      </c>
      <c r="C1621" t="str">
        <f t="shared" si="127"/>
        <v>S2-GND</v>
      </c>
      <c r="D1621" t="str">
        <f t="shared" si="128"/>
        <v>S2-3</v>
      </c>
      <c r="E1621" t="s">
        <v>1806</v>
      </c>
      <c r="F1621">
        <v>3</v>
      </c>
      <c r="G1621" t="s">
        <v>325</v>
      </c>
    </row>
    <row r="1622" spans="1:7" x14ac:dyDescent="0.25">
      <c r="A1622" t="str">
        <f t="shared" si="125"/>
        <v>S2-4</v>
      </c>
      <c r="B1622" t="str">
        <f t="shared" si="126"/>
        <v>USER_BTN</v>
      </c>
      <c r="C1622" t="str">
        <f t="shared" si="127"/>
        <v>S2-USER_BTN</v>
      </c>
      <c r="D1622" t="str">
        <f t="shared" si="128"/>
        <v>S2-4</v>
      </c>
      <c r="E1622" t="s">
        <v>1806</v>
      </c>
      <c r="F1622">
        <v>4</v>
      </c>
      <c r="G1622" t="s">
        <v>608</v>
      </c>
    </row>
    <row r="1623" spans="1:7" x14ac:dyDescent="0.25">
      <c r="A1623" t="str">
        <f t="shared" si="125"/>
        <v>S2-5</v>
      </c>
      <c r="B1623" t="str">
        <f t="shared" si="126"/>
        <v>GND</v>
      </c>
      <c r="C1623" t="str">
        <f t="shared" si="127"/>
        <v>S2-GND</v>
      </c>
      <c r="D1623" t="str">
        <f t="shared" si="128"/>
        <v>S2-5</v>
      </c>
      <c r="E1623" t="s">
        <v>1806</v>
      </c>
      <c r="F1623">
        <v>5</v>
      </c>
      <c r="G1623" t="s">
        <v>325</v>
      </c>
    </row>
    <row r="1624" spans="1:7" x14ac:dyDescent="0.25">
      <c r="A1624" t="str">
        <f t="shared" si="125"/>
        <v>S3-1</v>
      </c>
      <c r="B1624" t="str">
        <f t="shared" si="126"/>
        <v>GND</v>
      </c>
      <c r="C1624" t="str">
        <f t="shared" si="127"/>
        <v>S3-GND</v>
      </c>
      <c r="D1624" t="str">
        <f t="shared" si="128"/>
        <v>S3-1</v>
      </c>
      <c r="E1624" t="s">
        <v>1807</v>
      </c>
      <c r="F1624">
        <v>1</v>
      </c>
      <c r="G1624" t="s">
        <v>325</v>
      </c>
    </row>
    <row r="1625" spans="1:7" x14ac:dyDescent="0.25">
      <c r="A1625" t="str">
        <f t="shared" si="125"/>
        <v>S3-2</v>
      </c>
      <c r="B1625" t="str">
        <f t="shared" si="126"/>
        <v>GND</v>
      </c>
      <c r="C1625" t="str">
        <f t="shared" si="127"/>
        <v>S3-GND</v>
      </c>
      <c r="D1625" t="str">
        <f t="shared" si="128"/>
        <v>S3-2</v>
      </c>
      <c r="E1625" t="s">
        <v>1807</v>
      </c>
      <c r="F1625">
        <v>2</v>
      </c>
      <c r="G1625" t="s">
        <v>325</v>
      </c>
    </row>
    <row r="1626" spans="1:7" x14ac:dyDescent="0.25">
      <c r="A1626" t="str">
        <f t="shared" si="125"/>
        <v>S3-3</v>
      </c>
      <c r="B1626" t="str">
        <f t="shared" si="126"/>
        <v>SW1</v>
      </c>
      <c r="C1626" t="str">
        <f t="shared" si="127"/>
        <v>S3-SW1</v>
      </c>
      <c r="D1626" t="str">
        <f t="shared" si="128"/>
        <v>S3-3</v>
      </c>
      <c r="E1626" t="s">
        <v>1807</v>
      </c>
      <c r="F1626">
        <v>3</v>
      </c>
      <c r="G1626" t="s">
        <v>594</v>
      </c>
    </row>
    <row r="1627" spans="1:7" x14ac:dyDescent="0.25">
      <c r="A1627" t="str">
        <f t="shared" si="125"/>
        <v>S3-4</v>
      </c>
      <c r="B1627" t="str">
        <f t="shared" si="126"/>
        <v>SW0</v>
      </c>
      <c r="C1627" t="str">
        <f t="shared" si="127"/>
        <v>S3-SW0</v>
      </c>
      <c r="D1627" t="str">
        <f t="shared" si="128"/>
        <v>S3-4</v>
      </c>
      <c r="E1627" t="s">
        <v>1807</v>
      </c>
      <c r="F1627">
        <v>4</v>
      </c>
      <c r="G1627" t="s">
        <v>592</v>
      </c>
    </row>
    <row r="1628" spans="1:7" x14ac:dyDescent="0.25">
      <c r="A1628" t="str">
        <f t="shared" si="125"/>
        <v>T1-1</v>
      </c>
      <c r="B1628" t="str">
        <f t="shared" si="126"/>
        <v>NetR3_2</v>
      </c>
      <c r="C1628" t="str">
        <f t="shared" si="127"/>
        <v>T1-NetR3_2</v>
      </c>
      <c r="D1628" t="str">
        <f t="shared" si="128"/>
        <v>T1-1</v>
      </c>
      <c r="E1628" t="s">
        <v>1594</v>
      </c>
      <c r="F1628">
        <v>1</v>
      </c>
      <c r="G1628" t="s">
        <v>542</v>
      </c>
    </row>
    <row r="1629" spans="1:7" x14ac:dyDescent="0.25">
      <c r="A1629" t="str">
        <f t="shared" si="125"/>
        <v>T1-2</v>
      </c>
      <c r="B1629" t="str">
        <f t="shared" si="126"/>
        <v>NetR3_1</v>
      </c>
      <c r="C1629" t="str">
        <f t="shared" si="127"/>
        <v>T1-NetR3_1</v>
      </c>
      <c r="D1629" t="str">
        <f t="shared" si="128"/>
        <v>T1-2</v>
      </c>
      <c r="E1629" t="s">
        <v>1594</v>
      </c>
      <c r="F1629">
        <v>2</v>
      </c>
      <c r="G1629" t="s">
        <v>540</v>
      </c>
    </row>
    <row r="1630" spans="1:7" x14ac:dyDescent="0.25">
      <c r="A1630" t="str">
        <f t="shared" si="125"/>
        <v>T1-3</v>
      </c>
      <c r="B1630" t="str">
        <f t="shared" si="126"/>
        <v>5V</v>
      </c>
      <c r="C1630" t="str">
        <f t="shared" si="127"/>
        <v>T1-5V</v>
      </c>
      <c r="D1630" t="str">
        <f t="shared" si="128"/>
        <v>T1-3</v>
      </c>
      <c r="E1630" t="s">
        <v>1594</v>
      </c>
      <c r="F1630">
        <v>3</v>
      </c>
      <c r="G1630" t="s">
        <v>292</v>
      </c>
    </row>
    <row r="1631" spans="1:7" x14ac:dyDescent="0.25">
      <c r="A1631" t="str">
        <f t="shared" si="125"/>
        <v>T1-4</v>
      </c>
      <c r="B1631" t="str">
        <f t="shared" si="126"/>
        <v>NetR3_2</v>
      </c>
      <c r="C1631" t="str">
        <f t="shared" si="127"/>
        <v>T1-NetR3_2</v>
      </c>
      <c r="D1631" t="str">
        <f t="shared" si="128"/>
        <v>T1-4</v>
      </c>
      <c r="E1631" t="s">
        <v>1594</v>
      </c>
      <c r="F1631">
        <v>4</v>
      </c>
      <c r="G1631" t="s">
        <v>542</v>
      </c>
    </row>
    <row r="1632" spans="1:7" x14ac:dyDescent="0.25">
      <c r="A1632" t="str">
        <f t="shared" si="125"/>
        <v>T1-5</v>
      </c>
      <c r="B1632" t="str">
        <f t="shared" si="126"/>
        <v>NetR3_1</v>
      </c>
      <c r="C1632" t="str">
        <f t="shared" si="127"/>
        <v>T1-NetR3_1</v>
      </c>
      <c r="D1632" t="str">
        <f t="shared" si="128"/>
        <v>T1-5</v>
      </c>
      <c r="E1632" t="s">
        <v>1594</v>
      </c>
      <c r="F1632">
        <v>5</v>
      </c>
      <c r="G1632" t="s">
        <v>540</v>
      </c>
    </row>
    <row r="1633" spans="1:7" x14ac:dyDescent="0.25">
      <c r="A1633" t="str">
        <f t="shared" si="125"/>
        <v>T1-6</v>
      </c>
      <c r="B1633" t="str">
        <f t="shared" si="126"/>
        <v>USB_VBUS</v>
      </c>
      <c r="C1633" t="str">
        <f t="shared" si="127"/>
        <v>T1-USB_VBUS</v>
      </c>
      <c r="D1633" t="str">
        <f t="shared" si="128"/>
        <v>T1-6</v>
      </c>
      <c r="E1633" t="s">
        <v>1594</v>
      </c>
      <c r="F1633">
        <v>6</v>
      </c>
      <c r="G1633" t="s">
        <v>395</v>
      </c>
    </row>
    <row r="1634" spans="1:7" x14ac:dyDescent="0.25">
      <c r="A1634" t="str">
        <f t="shared" si="125"/>
        <v>T1-7</v>
      </c>
      <c r="B1634" t="str">
        <f t="shared" si="126"/>
        <v>USB_VBUS</v>
      </c>
      <c r="C1634" t="str">
        <f t="shared" si="127"/>
        <v>T1-USB_VBUS</v>
      </c>
      <c r="D1634" t="str">
        <f t="shared" si="128"/>
        <v>T1-7</v>
      </c>
      <c r="E1634" t="s">
        <v>1594</v>
      </c>
      <c r="F1634">
        <v>7</v>
      </c>
      <c r="G1634" t="s">
        <v>395</v>
      </c>
    </row>
    <row r="1635" spans="1:7" x14ac:dyDescent="0.25">
      <c r="A1635" t="str">
        <f t="shared" si="125"/>
        <v>T1-8</v>
      </c>
      <c r="B1635" t="str">
        <f t="shared" si="126"/>
        <v>5V</v>
      </c>
      <c r="C1635" t="str">
        <f t="shared" si="127"/>
        <v>T1-5V</v>
      </c>
      <c r="D1635" t="str">
        <f t="shared" si="128"/>
        <v>T1-8</v>
      </c>
      <c r="E1635" t="s">
        <v>1594</v>
      </c>
      <c r="F1635">
        <v>8</v>
      </c>
      <c r="G1635" t="s">
        <v>292</v>
      </c>
    </row>
    <row r="1636" spans="1:7" x14ac:dyDescent="0.25">
      <c r="A1636" t="str">
        <f t="shared" si="125"/>
        <v>T2-1</v>
      </c>
      <c r="B1636" t="str">
        <f t="shared" si="126"/>
        <v>GND</v>
      </c>
      <c r="C1636" t="str">
        <f t="shared" si="127"/>
        <v>T2-GND</v>
      </c>
      <c r="D1636" t="str">
        <f t="shared" si="128"/>
        <v>T2-1</v>
      </c>
      <c r="E1636" t="s">
        <v>1595</v>
      </c>
      <c r="F1636">
        <v>1</v>
      </c>
      <c r="G1636" t="s">
        <v>325</v>
      </c>
    </row>
    <row r="1637" spans="1:7" x14ac:dyDescent="0.25">
      <c r="A1637" t="str">
        <f t="shared" si="125"/>
        <v>T2-2</v>
      </c>
      <c r="B1637" t="str">
        <f t="shared" si="126"/>
        <v>NetR6_2</v>
      </c>
      <c r="C1637" t="str">
        <f t="shared" si="127"/>
        <v>T2-NetR6_2</v>
      </c>
      <c r="D1637" t="str">
        <f t="shared" si="128"/>
        <v>T2-2</v>
      </c>
      <c r="E1637" t="s">
        <v>1595</v>
      </c>
      <c r="F1637">
        <v>2</v>
      </c>
      <c r="G1637" t="s">
        <v>559</v>
      </c>
    </row>
    <row r="1638" spans="1:7" x14ac:dyDescent="0.25">
      <c r="A1638" t="str">
        <f t="shared" si="125"/>
        <v>T2-3</v>
      </c>
      <c r="B1638" t="str">
        <f t="shared" si="126"/>
        <v>NetR18_1</v>
      </c>
      <c r="C1638" t="str">
        <f t="shared" si="127"/>
        <v>T2-NetR18_1</v>
      </c>
      <c r="D1638" t="str">
        <f t="shared" si="128"/>
        <v>T2-3</v>
      </c>
      <c r="E1638" t="s">
        <v>1595</v>
      </c>
      <c r="F1638">
        <v>3</v>
      </c>
      <c r="G1638" t="s">
        <v>514</v>
      </c>
    </row>
    <row r="1639" spans="1:7" x14ac:dyDescent="0.25">
      <c r="A1639" t="str">
        <f t="shared" si="125"/>
        <v>T2-4</v>
      </c>
      <c r="B1639" t="str">
        <f t="shared" si="126"/>
        <v>GND</v>
      </c>
      <c r="C1639" t="str">
        <f t="shared" si="127"/>
        <v>T2-GND</v>
      </c>
      <c r="D1639" t="str">
        <f t="shared" si="128"/>
        <v>T2-4</v>
      </c>
      <c r="E1639" t="s">
        <v>1595</v>
      </c>
      <c r="F1639">
        <v>4</v>
      </c>
      <c r="G1639" t="s">
        <v>325</v>
      </c>
    </row>
    <row r="1640" spans="1:7" x14ac:dyDescent="0.25">
      <c r="A1640" t="str">
        <f t="shared" si="125"/>
        <v>T2-5</v>
      </c>
      <c r="B1640" t="str">
        <f t="shared" si="126"/>
        <v>NetC4_2</v>
      </c>
      <c r="C1640" t="str">
        <f t="shared" si="127"/>
        <v>T2-NetC4_2</v>
      </c>
      <c r="D1640" t="str">
        <f t="shared" si="128"/>
        <v>T2-5</v>
      </c>
      <c r="E1640" t="s">
        <v>1595</v>
      </c>
      <c r="F1640">
        <v>5</v>
      </c>
      <c r="G1640" t="s">
        <v>438</v>
      </c>
    </row>
    <row r="1641" spans="1:7" x14ac:dyDescent="0.25">
      <c r="A1641" t="str">
        <f t="shared" si="125"/>
        <v>T2-6</v>
      </c>
      <c r="B1641" t="str">
        <f t="shared" si="126"/>
        <v>NetR3_1</v>
      </c>
      <c r="C1641" t="str">
        <f t="shared" si="127"/>
        <v>T2-NetR3_1</v>
      </c>
      <c r="D1641" t="str">
        <f t="shared" si="128"/>
        <v>T2-6</v>
      </c>
      <c r="E1641" t="s">
        <v>1595</v>
      </c>
      <c r="F1641">
        <v>6</v>
      </c>
      <c r="G1641" t="s">
        <v>540</v>
      </c>
    </row>
    <row r="1642" spans="1:7" x14ac:dyDescent="0.25">
      <c r="A1642" t="str">
        <f t="shared" si="125"/>
        <v>T3-1</v>
      </c>
      <c r="B1642" t="str">
        <f t="shared" si="126"/>
        <v>NetR21_2</v>
      </c>
      <c r="C1642" t="str">
        <f t="shared" si="127"/>
        <v>T3-NetR21_2</v>
      </c>
      <c r="D1642" t="str">
        <f t="shared" si="128"/>
        <v>T3-1</v>
      </c>
      <c r="E1642" t="s">
        <v>1596</v>
      </c>
      <c r="F1642">
        <v>1</v>
      </c>
      <c r="G1642" t="s">
        <v>525</v>
      </c>
    </row>
    <row r="1643" spans="1:7" x14ac:dyDescent="0.25">
      <c r="A1643" t="str">
        <f t="shared" si="125"/>
        <v>T3-2</v>
      </c>
      <c r="B1643" t="str">
        <f t="shared" si="126"/>
        <v>NetR18_1</v>
      </c>
      <c r="C1643" t="str">
        <f t="shared" si="127"/>
        <v>T3-NetR18_1</v>
      </c>
      <c r="D1643" t="str">
        <f t="shared" si="128"/>
        <v>T3-2</v>
      </c>
      <c r="E1643" t="s">
        <v>1596</v>
      </c>
      <c r="F1643">
        <v>2</v>
      </c>
      <c r="G1643" t="s">
        <v>514</v>
      </c>
    </row>
    <row r="1644" spans="1:7" x14ac:dyDescent="0.25">
      <c r="A1644" t="str">
        <f t="shared" si="125"/>
        <v>T3-3</v>
      </c>
      <c r="B1644" t="str">
        <f t="shared" si="126"/>
        <v>5V</v>
      </c>
      <c r="C1644" t="str">
        <f t="shared" si="127"/>
        <v>T3-5V</v>
      </c>
      <c r="D1644" t="str">
        <f t="shared" si="128"/>
        <v>T3-3</v>
      </c>
      <c r="E1644" t="s">
        <v>1596</v>
      </c>
      <c r="F1644">
        <v>3</v>
      </c>
      <c r="G1644" t="s">
        <v>292</v>
      </c>
    </row>
    <row r="1645" spans="1:7" x14ac:dyDescent="0.25">
      <c r="A1645" t="str">
        <f t="shared" si="125"/>
        <v>T3-4</v>
      </c>
      <c r="B1645" t="str">
        <f t="shared" si="126"/>
        <v>NetR21_2</v>
      </c>
      <c r="C1645" t="str">
        <f t="shared" si="127"/>
        <v>T3-NetR21_2</v>
      </c>
      <c r="D1645" t="str">
        <f t="shared" si="128"/>
        <v>T3-4</v>
      </c>
      <c r="E1645" t="s">
        <v>1596</v>
      </c>
      <c r="F1645">
        <v>4</v>
      </c>
      <c r="G1645" t="s">
        <v>525</v>
      </c>
    </row>
    <row r="1646" spans="1:7" x14ac:dyDescent="0.25">
      <c r="A1646" t="str">
        <f t="shared" si="125"/>
        <v>T3-5</v>
      </c>
      <c r="B1646" t="str">
        <f t="shared" si="126"/>
        <v>NetR18_1</v>
      </c>
      <c r="C1646" t="str">
        <f t="shared" si="127"/>
        <v>T3-NetR18_1</v>
      </c>
      <c r="D1646" t="str">
        <f t="shared" si="128"/>
        <v>T3-5</v>
      </c>
      <c r="E1646" t="s">
        <v>1596</v>
      </c>
      <c r="F1646">
        <v>5</v>
      </c>
      <c r="G1646" t="s">
        <v>514</v>
      </c>
    </row>
    <row r="1647" spans="1:7" x14ac:dyDescent="0.25">
      <c r="A1647" t="str">
        <f t="shared" si="125"/>
        <v>T3-6</v>
      </c>
      <c r="B1647" t="str">
        <f t="shared" si="126"/>
        <v>VIN</v>
      </c>
      <c r="C1647" t="str">
        <f t="shared" si="127"/>
        <v>T3-VIN</v>
      </c>
      <c r="D1647" t="str">
        <f t="shared" si="128"/>
        <v>T3-6</v>
      </c>
      <c r="E1647" t="s">
        <v>1596</v>
      </c>
      <c r="F1647">
        <v>6</v>
      </c>
      <c r="G1647" t="s">
        <v>328</v>
      </c>
    </row>
    <row r="1648" spans="1:7" x14ac:dyDescent="0.25">
      <c r="A1648" t="str">
        <f t="shared" si="125"/>
        <v>T3-7</v>
      </c>
      <c r="B1648" t="str">
        <f t="shared" si="126"/>
        <v>VIN</v>
      </c>
      <c r="C1648" t="str">
        <f t="shared" si="127"/>
        <v>T3-VIN</v>
      </c>
      <c r="D1648" t="str">
        <f t="shared" si="128"/>
        <v>T3-7</v>
      </c>
      <c r="E1648" t="s">
        <v>1596</v>
      </c>
      <c r="F1648">
        <v>7</v>
      </c>
      <c r="G1648" t="s">
        <v>328</v>
      </c>
    </row>
    <row r="1649" spans="1:7" x14ac:dyDescent="0.25">
      <c r="A1649" t="str">
        <f t="shared" si="125"/>
        <v>T3-8</v>
      </c>
      <c r="B1649" t="str">
        <f t="shared" si="126"/>
        <v>5V</v>
      </c>
      <c r="C1649" t="str">
        <f t="shared" si="127"/>
        <v>T3-5V</v>
      </c>
      <c r="D1649" t="str">
        <f t="shared" si="128"/>
        <v>T3-8</v>
      </c>
      <c r="E1649" t="s">
        <v>1596</v>
      </c>
      <c r="F1649">
        <v>8</v>
      </c>
      <c r="G1649" t="s">
        <v>292</v>
      </c>
    </row>
    <row r="1650" spans="1:7" x14ac:dyDescent="0.25">
      <c r="A1650" t="str">
        <f t="shared" si="125"/>
        <v>T4-1</v>
      </c>
      <c r="B1650" t="str">
        <f t="shared" si="126"/>
        <v>NetT4_1</v>
      </c>
      <c r="C1650" t="str">
        <f t="shared" si="127"/>
        <v>T4-NetT4_1</v>
      </c>
      <c r="D1650" t="str">
        <f t="shared" si="128"/>
        <v>T4-1</v>
      </c>
      <c r="E1650" t="s">
        <v>1597</v>
      </c>
      <c r="F1650">
        <v>1</v>
      </c>
      <c r="G1650" t="s">
        <v>1808</v>
      </c>
    </row>
    <row r="1651" spans="1:7" x14ac:dyDescent="0.25">
      <c r="A1651" t="str">
        <f t="shared" si="125"/>
        <v>T4-2</v>
      </c>
      <c r="B1651" t="str">
        <f t="shared" si="126"/>
        <v>NetT4_2</v>
      </c>
      <c r="C1651" t="str">
        <f t="shared" si="127"/>
        <v>T4-NetT4_2</v>
      </c>
      <c r="D1651" t="str">
        <f t="shared" si="128"/>
        <v>T4-2</v>
      </c>
      <c r="E1651" t="s">
        <v>1597</v>
      </c>
      <c r="F1651">
        <v>2</v>
      </c>
      <c r="G1651" t="s">
        <v>1809</v>
      </c>
    </row>
    <row r="1652" spans="1:7" x14ac:dyDescent="0.25">
      <c r="A1652" t="str">
        <f t="shared" si="125"/>
        <v>T4-3</v>
      </c>
      <c r="B1652" t="str">
        <f t="shared" si="126"/>
        <v>NetR35_1</v>
      </c>
      <c r="C1652" t="str">
        <f t="shared" si="127"/>
        <v>T4-NetR35_1</v>
      </c>
      <c r="D1652" t="str">
        <f t="shared" si="128"/>
        <v>T4-3</v>
      </c>
      <c r="E1652" t="s">
        <v>1597</v>
      </c>
      <c r="F1652">
        <v>3</v>
      </c>
      <c r="G1652" t="s">
        <v>536</v>
      </c>
    </row>
    <row r="1653" spans="1:7" x14ac:dyDescent="0.25">
      <c r="A1653" t="str">
        <f t="shared" si="125"/>
        <v>T4-4</v>
      </c>
      <c r="B1653" t="str">
        <f t="shared" si="126"/>
        <v>GND</v>
      </c>
      <c r="C1653" t="str">
        <f t="shared" si="127"/>
        <v>T4-GND</v>
      </c>
      <c r="D1653" t="str">
        <f t="shared" si="128"/>
        <v>T4-4</v>
      </c>
      <c r="E1653" t="s">
        <v>1597</v>
      </c>
      <c r="F1653">
        <v>4</v>
      </c>
      <c r="G1653" t="s">
        <v>325</v>
      </c>
    </row>
    <row r="1654" spans="1:7" x14ac:dyDescent="0.25">
      <c r="A1654" t="str">
        <f t="shared" si="125"/>
        <v>T4-5</v>
      </c>
      <c r="B1654" t="str">
        <f t="shared" si="126"/>
        <v>VSEL_1V3</v>
      </c>
      <c r="C1654" t="str">
        <f t="shared" si="127"/>
        <v>T4-VSEL_1V3</v>
      </c>
      <c r="D1654" t="str">
        <f t="shared" si="128"/>
        <v>T4-5</v>
      </c>
      <c r="E1654" t="s">
        <v>1597</v>
      </c>
      <c r="F1654">
        <v>5</v>
      </c>
      <c r="G1654" t="s">
        <v>621</v>
      </c>
    </row>
    <row r="1655" spans="1:7" x14ac:dyDescent="0.25">
      <c r="A1655" t="str">
        <f t="shared" si="125"/>
        <v>T4-6</v>
      </c>
      <c r="B1655" t="str">
        <f t="shared" si="126"/>
        <v>NetT4_6</v>
      </c>
      <c r="C1655" t="str">
        <f t="shared" si="127"/>
        <v>T4-NetT4_6</v>
      </c>
      <c r="D1655" t="str">
        <f t="shared" si="128"/>
        <v>T4-6</v>
      </c>
      <c r="E1655" t="s">
        <v>1597</v>
      </c>
      <c r="F1655">
        <v>6</v>
      </c>
      <c r="G1655" t="s">
        <v>1810</v>
      </c>
    </row>
    <row r="1656" spans="1:7" x14ac:dyDescent="0.25">
      <c r="A1656" t="str">
        <f t="shared" si="125"/>
        <v>TP1-1</v>
      </c>
      <c r="B1656" t="str">
        <f t="shared" si="126"/>
        <v>5V</v>
      </c>
      <c r="C1656" t="str">
        <f t="shared" si="127"/>
        <v>TP1-5V</v>
      </c>
      <c r="D1656" t="str">
        <f t="shared" si="128"/>
        <v>TP1-1</v>
      </c>
      <c r="E1656" t="s">
        <v>1811</v>
      </c>
      <c r="F1656">
        <v>1</v>
      </c>
      <c r="G1656" t="s">
        <v>292</v>
      </c>
    </row>
    <row r="1657" spans="1:7" x14ac:dyDescent="0.25">
      <c r="A1657" t="str">
        <f t="shared" si="125"/>
        <v>TP2-1</v>
      </c>
      <c r="B1657" t="str">
        <f t="shared" si="126"/>
        <v>FPGA_VCC</v>
      </c>
      <c r="C1657" t="str">
        <f t="shared" si="127"/>
        <v>TP2-FPGA_VCC</v>
      </c>
      <c r="D1657" t="str">
        <f t="shared" si="128"/>
        <v>TP2-1</v>
      </c>
      <c r="E1657" t="s">
        <v>1812</v>
      </c>
      <c r="F1657">
        <v>1</v>
      </c>
      <c r="G1657" t="s">
        <v>385</v>
      </c>
    </row>
    <row r="1658" spans="1:7" x14ac:dyDescent="0.25">
      <c r="A1658" t="str">
        <f t="shared" si="125"/>
        <v>TP3-1</v>
      </c>
      <c r="B1658" t="str">
        <f t="shared" si="126"/>
        <v>VADJ</v>
      </c>
      <c r="C1658" t="str">
        <f t="shared" si="127"/>
        <v>TP3-VADJ</v>
      </c>
      <c r="D1658" t="str">
        <f t="shared" si="128"/>
        <v>TP3-1</v>
      </c>
      <c r="E1658" t="s">
        <v>1813</v>
      </c>
      <c r="F1658">
        <v>1</v>
      </c>
      <c r="G1658" t="s">
        <v>366</v>
      </c>
    </row>
    <row r="1659" spans="1:7" x14ac:dyDescent="0.25">
      <c r="A1659" t="str">
        <f t="shared" si="125"/>
        <v>TP4-1</v>
      </c>
      <c r="B1659" t="str">
        <f t="shared" si="126"/>
        <v>1.8V</v>
      </c>
      <c r="C1659" t="str">
        <f t="shared" si="127"/>
        <v>TP4-1.8V</v>
      </c>
      <c r="D1659" t="str">
        <f t="shared" si="128"/>
        <v>TP4-1</v>
      </c>
      <c r="E1659" t="s">
        <v>1814</v>
      </c>
      <c r="F1659">
        <v>1</v>
      </c>
      <c r="G1659" t="s">
        <v>288</v>
      </c>
    </row>
    <row r="1660" spans="1:7" x14ac:dyDescent="0.25">
      <c r="A1660" t="str">
        <f t="shared" si="125"/>
        <v>TP5-1</v>
      </c>
      <c r="B1660" t="str">
        <f t="shared" si="126"/>
        <v>1.2V</v>
      </c>
      <c r="C1660" t="str">
        <f t="shared" si="127"/>
        <v>TP5-1.2V</v>
      </c>
      <c r="D1660" t="str">
        <f t="shared" si="128"/>
        <v>TP5-1</v>
      </c>
      <c r="E1660" t="s">
        <v>1815</v>
      </c>
      <c r="F1660">
        <v>1</v>
      </c>
      <c r="G1660" t="s">
        <v>285</v>
      </c>
    </row>
    <row r="1661" spans="1:7" x14ac:dyDescent="0.25">
      <c r="A1661" t="str">
        <f t="shared" si="125"/>
        <v>TP6-1</v>
      </c>
      <c r="B1661" t="str">
        <f t="shared" si="126"/>
        <v>3.3V</v>
      </c>
      <c r="C1661" t="str">
        <f t="shared" si="127"/>
        <v>TP6-3.3V</v>
      </c>
      <c r="D1661" t="str">
        <f t="shared" si="128"/>
        <v>TP6-1</v>
      </c>
      <c r="E1661" t="s">
        <v>1816</v>
      </c>
      <c r="F1661">
        <v>1</v>
      </c>
      <c r="G1661" t="s">
        <v>290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FA3C4-3632-425E-B659-69B25838DEC1}">
  <dimension ref="B1:I262"/>
  <sheetViews>
    <sheetView workbookViewId="0">
      <selection activeCell="I3" sqref="I3"/>
    </sheetView>
  </sheetViews>
  <sheetFormatPr baseColWidth="10" defaultRowHeight="15" x14ac:dyDescent="0.25"/>
  <sheetData>
    <row r="1" spans="2:9" x14ac:dyDescent="0.25">
      <c r="H1" t="str">
        <f t="shared" ref="H1:H2" si="0">B1&amp;"-"&amp;C1</f>
        <v>-</v>
      </c>
      <c r="I1" t="str">
        <f t="shared" ref="I1:I2" si="1">D1&amp;"-"&amp;E1</f>
        <v>-</v>
      </c>
    </row>
    <row r="2" spans="2:9" x14ac:dyDescent="0.25">
      <c r="B2" t="s">
        <v>271</v>
      </c>
      <c r="D2" t="s">
        <v>167</v>
      </c>
      <c r="F2" t="s">
        <v>1847</v>
      </c>
      <c r="H2" t="str">
        <f t="shared" si="0"/>
        <v>_carrier-</v>
      </c>
      <c r="I2" t="str">
        <f t="shared" si="1"/>
        <v>_module-</v>
      </c>
    </row>
    <row r="3" spans="2:9" x14ac:dyDescent="0.25">
      <c r="B3" t="s">
        <v>168</v>
      </c>
      <c r="C3" t="s">
        <v>170</v>
      </c>
      <c r="D3" t="s">
        <v>168</v>
      </c>
      <c r="E3" t="s">
        <v>169</v>
      </c>
      <c r="H3" t="str">
        <f>B3&amp;"-"&amp;C3</f>
        <v>J1-2</v>
      </c>
      <c r="I3" t="str">
        <f>D3&amp;"-"&amp;E3</f>
        <v>J1-1</v>
      </c>
    </row>
    <row r="4" spans="2:9" x14ac:dyDescent="0.25">
      <c r="B4" t="s">
        <v>168</v>
      </c>
      <c r="C4" t="s">
        <v>169</v>
      </c>
      <c r="D4" t="s">
        <v>168</v>
      </c>
      <c r="E4" t="s">
        <v>170</v>
      </c>
    </row>
    <row r="5" spans="2:9" x14ac:dyDescent="0.25">
      <c r="B5" t="s">
        <v>168</v>
      </c>
      <c r="C5" t="s">
        <v>172</v>
      </c>
      <c r="D5" t="s">
        <v>168</v>
      </c>
      <c r="E5" t="s">
        <v>171</v>
      </c>
    </row>
    <row r="6" spans="2:9" x14ac:dyDescent="0.25">
      <c r="B6" t="s">
        <v>168</v>
      </c>
      <c r="C6" t="s">
        <v>171</v>
      </c>
      <c r="D6" t="s">
        <v>168</v>
      </c>
      <c r="E6" t="s">
        <v>172</v>
      </c>
    </row>
    <row r="7" spans="2:9" x14ac:dyDescent="0.25">
      <c r="B7" t="s">
        <v>168</v>
      </c>
      <c r="C7" t="s">
        <v>174</v>
      </c>
      <c r="D7" t="s">
        <v>168</v>
      </c>
      <c r="E7" t="s">
        <v>173</v>
      </c>
    </row>
    <row r="8" spans="2:9" x14ac:dyDescent="0.25">
      <c r="B8" t="s">
        <v>168</v>
      </c>
      <c r="C8" t="s">
        <v>173</v>
      </c>
      <c r="D8" t="s">
        <v>168</v>
      </c>
      <c r="E8" t="s">
        <v>174</v>
      </c>
    </row>
    <row r="9" spans="2:9" x14ac:dyDescent="0.25">
      <c r="B9" t="s">
        <v>168</v>
      </c>
      <c r="C9" t="s">
        <v>176</v>
      </c>
      <c r="D9" t="s">
        <v>168</v>
      </c>
      <c r="E9" t="s">
        <v>175</v>
      </c>
    </row>
    <row r="10" spans="2:9" x14ac:dyDescent="0.25">
      <c r="B10" t="s">
        <v>168</v>
      </c>
      <c r="C10" t="s">
        <v>175</v>
      </c>
      <c r="D10" t="s">
        <v>168</v>
      </c>
      <c r="E10" t="s">
        <v>176</v>
      </c>
    </row>
    <row r="11" spans="2:9" x14ac:dyDescent="0.25">
      <c r="B11" t="s">
        <v>168</v>
      </c>
      <c r="C11" t="s">
        <v>178</v>
      </c>
      <c r="D11" t="s">
        <v>168</v>
      </c>
      <c r="E11" t="s">
        <v>177</v>
      </c>
    </row>
    <row r="12" spans="2:9" x14ac:dyDescent="0.25">
      <c r="B12" t="s">
        <v>168</v>
      </c>
      <c r="C12" t="s">
        <v>177</v>
      </c>
      <c r="D12" t="s">
        <v>168</v>
      </c>
      <c r="E12" t="s">
        <v>178</v>
      </c>
    </row>
    <row r="13" spans="2:9" x14ac:dyDescent="0.25">
      <c r="B13" t="s">
        <v>168</v>
      </c>
      <c r="C13" t="s">
        <v>180</v>
      </c>
      <c r="D13" t="s">
        <v>168</v>
      </c>
      <c r="E13" t="s">
        <v>179</v>
      </c>
    </row>
    <row r="14" spans="2:9" x14ac:dyDescent="0.25">
      <c r="B14" t="s">
        <v>168</v>
      </c>
      <c r="C14" t="s">
        <v>179</v>
      </c>
      <c r="D14" t="s">
        <v>168</v>
      </c>
      <c r="E14" t="s">
        <v>180</v>
      </c>
    </row>
    <row r="15" spans="2:9" x14ac:dyDescent="0.25">
      <c r="B15" t="s">
        <v>168</v>
      </c>
      <c r="C15" t="s">
        <v>182</v>
      </c>
      <c r="D15" t="s">
        <v>168</v>
      </c>
      <c r="E15" t="s">
        <v>181</v>
      </c>
    </row>
    <row r="16" spans="2:9" x14ac:dyDescent="0.25">
      <c r="B16" t="s">
        <v>168</v>
      </c>
      <c r="C16" t="s">
        <v>181</v>
      </c>
      <c r="D16" t="s">
        <v>168</v>
      </c>
      <c r="E16" t="s">
        <v>182</v>
      </c>
    </row>
    <row r="17" spans="2:5" x14ac:dyDescent="0.25">
      <c r="B17" t="s">
        <v>168</v>
      </c>
      <c r="C17" t="s">
        <v>184</v>
      </c>
      <c r="D17" t="s">
        <v>168</v>
      </c>
      <c r="E17" t="s">
        <v>183</v>
      </c>
    </row>
    <row r="18" spans="2:5" x14ac:dyDescent="0.25">
      <c r="B18" t="s">
        <v>168</v>
      </c>
      <c r="C18" t="s">
        <v>183</v>
      </c>
      <c r="D18" t="s">
        <v>168</v>
      </c>
      <c r="E18" t="s">
        <v>184</v>
      </c>
    </row>
    <row r="19" spans="2:5" x14ac:dyDescent="0.25">
      <c r="B19" t="s">
        <v>168</v>
      </c>
      <c r="C19" t="s">
        <v>186</v>
      </c>
      <c r="D19" t="s">
        <v>168</v>
      </c>
      <c r="E19" t="s">
        <v>185</v>
      </c>
    </row>
    <row r="20" spans="2:5" x14ac:dyDescent="0.25">
      <c r="B20" t="s">
        <v>168</v>
      </c>
      <c r="C20" t="s">
        <v>185</v>
      </c>
      <c r="D20" t="s">
        <v>168</v>
      </c>
      <c r="E20" t="s">
        <v>186</v>
      </c>
    </row>
    <row r="21" spans="2:5" x14ac:dyDescent="0.25">
      <c r="B21" t="s">
        <v>168</v>
      </c>
      <c r="C21" t="s">
        <v>188</v>
      </c>
      <c r="D21" t="s">
        <v>168</v>
      </c>
      <c r="E21" t="s">
        <v>187</v>
      </c>
    </row>
    <row r="22" spans="2:5" x14ac:dyDescent="0.25">
      <c r="B22" t="s">
        <v>168</v>
      </c>
      <c r="C22" t="s">
        <v>187</v>
      </c>
      <c r="D22" t="s">
        <v>168</v>
      </c>
      <c r="E22" t="s">
        <v>188</v>
      </c>
    </row>
    <row r="23" spans="2:5" x14ac:dyDescent="0.25">
      <c r="B23" t="s">
        <v>168</v>
      </c>
      <c r="C23" t="s">
        <v>190</v>
      </c>
      <c r="D23" t="s">
        <v>168</v>
      </c>
      <c r="E23" t="s">
        <v>189</v>
      </c>
    </row>
    <row r="24" spans="2:5" x14ac:dyDescent="0.25">
      <c r="B24" t="s">
        <v>168</v>
      </c>
      <c r="C24" t="s">
        <v>189</v>
      </c>
      <c r="D24" t="s">
        <v>168</v>
      </c>
      <c r="E24" t="s">
        <v>190</v>
      </c>
    </row>
    <row r="25" spans="2:5" x14ac:dyDescent="0.25">
      <c r="B25" t="s">
        <v>168</v>
      </c>
      <c r="C25" t="s">
        <v>192</v>
      </c>
      <c r="D25" t="s">
        <v>168</v>
      </c>
      <c r="E25" t="s">
        <v>191</v>
      </c>
    </row>
    <row r="26" spans="2:5" x14ac:dyDescent="0.25">
      <c r="B26" t="s">
        <v>168</v>
      </c>
      <c r="C26" t="s">
        <v>191</v>
      </c>
      <c r="D26" t="s">
        <v>168</v>
      </c>
      <c r="E26" t="s">
        <v>192</v>
      </c>
    </row>
    <row r="27" spans="2:5" x14ac:dyDescent="0.25">
      <c r="B27" t="s">
        <v>168</v>
      </c>
      <c r="C27" t="s">
        <v>194</v>
      </c>
      <c r="D27" t="s">
        <v>168</v>
      </c>
      <c r="E27" t="s">
        <v>193</v>
      </c>
    </row>
    <row r="28" spans="2:5" x14ac:dyDescent="0.25">
      <c r="B28" t="s">
        <v>168</v>
      </c>
      <c r="C28" t="s">
        <v>193</v>
      </c>
      <c r="D28" t="s">
        <v>168</v>
      </c>
      <c r="E28" t="s">
        <v>194</v>
      </c>
    </row>
    <row r="29" spans="2:5" x14ac:dyDescent="0.25">
      <c r="B29" t="s">
        <v>168</v>
      </c>
      <c r="C29" t="s">
        <v>196</v>
      </c>
      <c r="D29" t="s">
        <v>168</v>
      </c>
      <c r="E29" t="s">
        <v>195</v>
      </c>
    </row>
    <row r="30" spans="2:5" x14ac:dyDescent="0.25">
      <c r="B30" t="s">
        <v>168</v>
      </c>
      <c r="C30" t="s">
        <v>195</v>
      </c>
      <c r="D30" t="s">
        <v>168</v>
      </c>
      <c r="E30" t="s">
        <v>196</v>
      </c>
    </row>
    <row r="31" spans="2:5" x14ac:dyDescent="0.25">
      <c r="B31" t="s">
        <v>168</v>
      </c>
      <c r="C31" t="s">
        <v>198</v>
      </c>
      <c r="D31" t="s">
        <v>168</v>
      </c>
      <c r="E31" t="s">
        <v>197</v>
      </c>
    </row>
    <row r="32" spans="2:5" x14ac:dyDescent="0.25">
      <c r="B32" t="s">
        <v>168</v>
      </c>
      <c r="C32" t="s">
        <v>197</v>
      </c>
      <c r="D32" t="s">
        <v>168</v>
      </c>
      <c r="E32" t="s">
        <v>198</v>
      </c>
    </row>
    <row r="33" spans="2:5" x14ac:dyDescent="0.25">
      <c r="B33" t="s">
        <v>168</v>
      </c>
      <c r="C33" t="s">
        <v>200</v>
      </c>
      <c r="D33" t="s">
        <v>168</v>
      </c>
      <c r="E33" t="s">
        <v>199</v>
      </c>
    </row>
    <row r="34" spans="2:5" x14ac:dyDescent="0.25">
      <c r="B34" t="s">
        <v>168</v>
      </c>
      <c r="C34" t="s">
        <v>199</v>
      </c>
      <c r="D34" t="s">
        <v>168</v>
      </c>
      <c r="E34" t="s">
        <v>200</v>
      </c>
    </row>
    <row r="35" spans="2:5" x14ac:dyDescent="0.25">
      <c r="B35" t="s">
        <v>168</v>
      </c>
      <c r="C35" t="s">
        <v>202</v>
      </c>
      <c r="D35" t="s">
        <v>168</v>
      </c>
      <c r="E35" t="s">
        <v>201</v>
      </c>
    </row>
    <row r="36" spans="2:5" x14ac:dyDescent="0.25">
      <c r="B36" t="s">
        <v>168</v>
      </c>
      <c r="C36" t="s">
        <v>201</v>
      </c>
      <c r="D36" t="s">
        <v>168</v>
      </c>
      <c r="E36" t="s">
        <v>202</v>
      </c>
    </row>
    <row r="37" spans="2:5" x14ac:dyDescent="0.25">
      <c r="B37" t="s">
        <v>168</v>
      </c>
      <c r="C37" t="s">
        <v>204</v>
      </c>
      <c r="D37" t="s">
        <v>168</v>
      </c>
      <c r="E37" t="s">
        <v>203</v>
      </c>
    </row>
    <row r="38" spans="2:5" x14ac:dyDescent="0.25">
      <c r="B38" t="s">
        <v>168</v>
      </c>
      <c r="C38" t="s">
        <v>203</v>
      </c>
      <c r="D38" t="s">
        <v>168</v>
      </c>
      <c r="E38" t="s">
        <v>204</v>
      </c>
    </row>
    <row r="39" spans="2:5" x14ac:dyDescent="0.25">
      <c r="B39" t="s">
        <v>168</v>
      </c>
      <c r="C39" t="s">
        <v>206</v>
      </c>
      <c r="D39" t="s">
        <v>168</v>
      </c>
      <c r="E39" t="s">
        <v>205</v>
      </c>
    </row>
    <row r="40" spans="2:5" x14ac:dyDescent="0.25">
      <c r="B40" t="s">
        <v>168</v>
      </c>
      <c r="C40" t="s">
        <v>205</v>
      </c>
      <c r="D40" t="s">
        <v>168</v>
      </c>
      <c r="E40" t="s">
        <v>206</v>
      </c>
    </row>
    <row r="41" spans="2:5" x14ac:dyDescent="0.25">
      <c r="B41" t="s">
        <v>168</v>
      </c>
      <c r="C41" t="s">
        <v>208</v>
      </c>
      <c r="D41" t="s">
        <v>168</v>
      </c>
      <c r="E41" t="s">
        <v>207</v>
      </c>
    </row>
    <row r="42" spans="2:5" x14ac:dyDescent="0.25">
      <c r="B42" t="s">
        <v>168</v>
      </c>
      <c r="C42" t="s">
        <v>207</v>
      </c>
      <c r="D42" t="s">
        <v>168</v>
      </c>
      <c r="E42" t="s">
        <v>208</v>
      </c>
    </row>
    <row r="43" spans="2:5" x14ac:dyDescent="0.25">
      <c r="B43" t="s">
        <v>168</v>
      </c>
      <c r="C43" t="s">
        <v>210</v>
      </c>
      <c r="D43" t="s">
        <v>168</v>
      </c>
      <c r="E43" t="s">
        <v>209</v>
      </c>
    </row>
    <row r="44" spans="2:5" x14ac:dyDescent="0.25">
      <c r="B44" t="s">
        <v>168</v>
      </c>
      <c r="C44" t="s">
        <v>209</v>
      </c>
      <c r="D44" t="s">
        <v>168</v>
      </c>
      <c r="E44" t="s">
        <v>210</v>
      </c>
    </row>
    <row r="45" spans="2:5" x14ac:dyDescent="0.25">
      <c r="B45" t="s">
        <v>168</v>
      </c>
      <c r="C45" t="s">
        <v>212</v>
      </c>
      <c r="D45" t="s">
        <v>168</v>
      </c>
      <c r="E45" t="s">
        <v>211</v>
      </c>
    </row>
    <row r="46" spans="2:5" x14ac:dyDescent="0.25">
      <c r="B46" t="s">
        <v>168</v>
      </c>
      <c r="C46" t="s">
        <v>211</v>
      </c>
      <c r="D46" t="s">
        <v>168</v>
      </c>
      <c r="E46" t="s">
        <v>212</v>
      </c>
    </row>
    <row r="47" spans="2:5" x14ac:dyDescent="0.25">
      <c r="B47" t="s">
        <v>168</v>
      </c>
      <c r="C47" t="s">
        <v>214</v>
      </c>
      <c r="D47" t="s">
        <v>168</v>
      </c>
      <c r="E47" t="s">
        <v>213</v>
      </c>
    </row>
    <row r="48" spans="2:5" x14ac:dyDescent="0.25">
      <c r="B48" t="s">
        <v>168</v>
      </c>
      <c r="C48" t="s">
        <v>213</v>
      </c>
      <c r="D48" t="s">
        <v>168</v>
      </c>
      <c r="E48" t="s">
        <v>214</v>
      </c>
    </row>
    <row r="49" spans="2:5" x14ac:dyDescent="0.25">
      <c r="B49" t="s">
        <v>168</v>
      </c>
      <c r="C49" t="s">
        <v>216</v>
      </c>
      <c r="D49" t="s">
        <v>168</v>
      </c>
      <c r="E49" t="s">
        <v>215</v>
      </c>
    </row>
    <row r="50" spans="2:5" x14ac:dyDescent="0.25">
      <c r="B50" t="s">
        <v>168</v>
      </c>
      <c r="C50" t="s">
        <v>215</v>
      </c>
      <c r="D50" t="s">
        <v>168</v>
      </c>
      <c r="E50" t="s">
        <v>216</v>
      </c>
    </row>
    <row r="51" spans="2:5" x14ac:dyDescent="0.25">
      <c r="B51" t="s">
        <v>168</v>
      </c>
      <c r="C51" t="s">
        <v>218</v>
      </c>
      <c r="D51" t="s">
        <v>168</v>
      </c>
      <c r="E51" t="s">
        <v>217</v>
      </c>
    </row>
    <row r="52" spans="2:5" x14ac:dyDescent="0.25">
      <c r="B52" t="s">
        <v>168</v>
      </c>
      <c r="C52" t="s">
        <v>217</v>
      </c>
      <c r="D52" t="s">
        <v>168</v>
      </c>
      <c r="E52" t="s">
        <v>218</v>
      </c>
    </row>
    <row r="53" spans="2:5" x14ac:dyDescent="0.25">
      <c r="B53" t="s">
        <v>168</v>
      </c>
      <c r="C53" t="s">
        <v>220</v>
      </c>
      <c r="D53" t="s">
        <v>168</v>
      </c>
      <c r="E53" t="s">
        <v>219</v>
      </c>
    </row>
    <row r="54" spans="2:5" x14ac:dyDescent="0.25">
      <c r="B54" t="s">
        <v>168</v>
      </c>
      <c r="C54" t="s">
        <v>219</v>
      </c>
      <c r="D54" t="s">
        <v>168</v>
      </c>
      <c r="E54" t="s">
        <v>220</v>
      </c>
    </row>
    <row r="55" spans="2:5" x14ac:dyDescent="0.25">
      <c r="B55" t="s">
        <v>168</v>
      </c>
      <c r="C55" t="s">
        <v>222</v>
      </c>
      <c r="D55" t="s">
        <v>168</v>
      </c>
      <c r="E55" t="s">
        <v>221</v>
      </c>
    </row>
    <row r="56" spans="2:5" x14ac:dyDescent="0.25">
      <c r="B56" t="s">
        <v>168</v>
      </c>
      <c r="C56" t="s">
        <v>221</v>
      </c>
      <c r="D56" t="s">
        <v>168</v>
      </c>
      <c r="E56" t="s">
        <v>222</v>
      </c>
    </row>
    <row r="57" spans="2:5" x14ac:dyDescent="0.25">
      <c r="B57" t="s">
        <v>168</v>
      </c>
      <c r="C57" t="s">
        <v>224</v>
      </c>
      <c r="D57" t="s">
        <v>168</v>
      </c>
      <c r="E57" t="s">
        <v>223</v>
      </c>
    </row>
    <row r="58" spans="2:5" x14ac:dyDescent="0.25">
      <c r="B58" t="s">
        <v>168</v>
      </c>
      <c r="C58" t="s">
        <v>223</v>
      </c>
      <c r="D58" t="s">
        <v>168</v>
      </c>
      <c r="E58" t="s">
        <v>224</v>
      </c>
    </row>
    <row r="59" spans="2:5" x14ac:dyDescent="0.25">
      <c r="B59" t="s">
        <v>168</v>
      </c>
      <c r="C59" t="s">
        <v>226</v>
      </c>
      <c r="D59" t="s">
        <v>168</v>
      </c>
      <c r="E59" t="s">
        <v>225</v>
      </c>
    </row>
    <row r="60" spans="2:5" x14ac:dyDescent="0.25">
      <c r="B60" t="s">
        <v>168</v>
      </c>
      <c r="C60" t="s">
        <v>225</v>
      </c>
      <c r="D60" t="s">
        <v>168</v>
      </c>
      <c r="E60" t="s">
        <v>226</v>
      </c>
    </row>
    <row r="61" spans="2:5" x14ac:dyDescent="0.25">
      <c r="B61" t="s">
        <v>168</v>
      </c>
      <c r="C61" t="s">
        <v>228</v>
      </c>
      <c r="D61" t="s">
        <v>168</v>
      </c>
      <c r="E61" t="s">
        <v>227</v>
      </c>
    </row>
    <row r="62" spans="2:5" x14ac:dyDescent="0.25">
      <c r="B62" t="s">
        <v>168</v>
      </c>
      <c r="C62" t="s">
        <v>227</v>
      </c>
      <c r="D62" t="s">
        <v>168</v>
      </c>
      <c r="E62" t="s">
        <v>228</v>
      </c>
    </row>
    <row r="63" spans="2:5" x14ac:dyDescent="0.25">
      <c r="B63" t="s">
        <v>168</v>
      </c>
      <c r="C63" t="s">
        <v>230</v>
      </c>
      <c r="D63" t="s">
        <v>168</v>
      </c>
      <c r="E63" t="s">
        <v>229</v>
      </c>
    </row>
    <row r="64" spans="2:5" x14ac:dyDescent="0.25">
      <c r="B64" t="s">
        <v>168</v>
      </c>
      <c r="C64" t="s">
        <v>229</v>
      </c>
      <c r="D64" t="s">
        <v>168</v>
      </c>
      <c r="E64" t="s">
        <v>230</v>
      </c>
    </row>
    <row r="65" spans="2:5" x14ac:dyDescent="0.25">
      <c r="B65" t="s">
        <v>168</v>
      </c>
      <c r="C65" t="s">
        <v>232</v>
      </c>
      <c r="D65" t="s">
        <v>168</v>
      </c>
      <c r="E65" t="s">
        <v>231</v>
      </c>
    </row>
    <row r="66" spans="2:5" x14ac:dyDescent="0.25">
      <c r="B66" t="s">
        <v>168</v>
      </c>
      <c r="C66" t="s">
        <v>231</v>
      </c>
      <c r="D66" t="s">
        <v>168</v>
      </c>
      <c r="E66" t="s">
        <v>232</v>
      </c>
    </row>
    <row r="67" spans="2:5" x14ac:dyDescent="0.25">
      <c r="B67" t="s">
        <v>168</v>
      </c>
      <c r="C67" t="s">
        <v>234</v>
      </c>
      <c r="D67" t="s">
        <v>168</v>
      </c>
      <c r="E67" t="s">
        <v>233</v>
      </c>
    </row>
    <row r="68" spans="2:5" x14ac:dyDescent="0.25">
      <c r="B68" t="s">
        <v>168</v>
      </c>
      <c r="C68" t="s">
        <v>233</v>
      </c>
      <c r="D68" t="s">
        <v>168</v>
      </c>
      <c r="E68" t="s">
        <v>234</v>
      </c>
    </row>
    <row r="69" spans="2:5" x14ac:dyDescent="0.25">
      <c r="B69" t="s">
        <v>168</v>
      </c>
      <c r="C69" t="s">
        <v>236</v>
      </c>
      <c r="D69" t="s">
        <v>168</v>
      </c>
      <c r="E69" t="s">
        <v>235</v>
      </c>
    </row>
    <row r="70" spans="2:5" x14ac:dyDescent="0.25">
      <c r="B70" t="s">
        <v>168</v>
      </c>
      <c r="C70" t="s">
        <v>235</v>
      </c>
      <c r="D70" t="s">
        <v>168</v>
      </c>
      <c r="E70" t="s">
        <v>236</v>
      </c>
    </row>
    <row r="71" spans="2:5" x14ac:dyDescent="0.25">
      <c r="B71" t="s">
        <v>168</v>
      </c>
      <c r="C71" t="s">
        <v>238</v>
      </c>
      <c r="D71" t="s">
        <v>168</v>
      </c>
      <c r="E71" t="s">
        <v>237</v>
      </c>
    </row>
    <row r="72" spans="2:5" x14ac:dyDescent="0.25">
      <c r="B72" t="s">
        <v>168</v>
      </c>
      <c r="C72" t="s">
        <v>237</v>
      </c>
      <c r="D72" t="s">
        <v>168</v>
      </c>
      <c r="E72" t="s">
        <v>238</v>
      </c>
    </row>
    <row r="73" spans="2:5" x14ac:dyDescent="0.25">
      <c r="B73" t="s">
        <v>168</v>
      </c>
      <c r="C73" t="s">
        <v>240</v>
      </c>
      <c r="D73" t="s">
        <v>168</v>
      </c>
      <c r="E73" t="s">
        <v>239</v>
      </c>
    </row>
    <row r="74" spans="2:5" x14ac:dyDescent="0.25">
      <c r="B74" t="s">
        <v>168</v>
      </c>
      <c r="C74" t="s">
        <v>239</v>
      </c>
      <c r="D74" t="s">
        <v>168</v>
      </c>
      <c r="E74" t="s">
        <v>240</v>
      </c>
    </row>
    <row r="75" spans="2:5" x14ac:dyDescent="0.25">
      <c r="B75" t="s">
        <v>168</v>
      </c>
      <c r="C75" t="s">
        <v>242</v>
      </c>
      <c r="D75" t="s">
        <v>168</v>
      </c>
      <c r="E75" t="s">
        <v>241</v>
      </c>
    </row>
    <row r="76" spans="2:5" x14ac:dyDescent="0.25">
      <c r="B76" t="s">
        <v>168</v>
      </c>
      <c r="C76" t="s">
        <v>241</v>
      </c>
      <c r="D76" t="s">
        <v>168</v>
      </c>
      <c r="E76" t="s">
        <v>242</v>
      </c>
    </row>
    <row r="77" spans="2:5" x14ac:dyDescent="0.25">
      <c r="B77" t="s">
        <v>168</v>
      </c>
      <c r="C77" t="s">
        <v>244</v>
      </c>
      <c r="D77" t="s">
        <v>168</v>
      </c>
      <c r="E77" t="s">
        <v>243</v>
      </c>
    </row>
    <row r="78" spans="2:5" x14ac:dyDescent="0.25">
      <c r="B78" t="s">
        <v>168</v>
      </c>
      <c r="C78" t="s">
        <v>243</v>
      </c>
      <c r="D78" t="s">
        <v>168</v>
      </c>
      <c r="E78" t="s">
        <v>244</v>
      </c>
    </row>
    <row r="79" spans="2:5" x14ac:dyDescent="0.25">
      <c r="B79" t="s">
        <v>168</v>
      </c>
      <c r="C79" t="s">
        <v>246</v>
      </c>
      <c r="D79" t="s">
        <v>168</v>
      </c>
      <c r="E79" t="s">
        <v>245</v>
      </c>
    </row>
    <row r="80" spans="2:5" x14ac:dyDescent="0.25">
      <c r="B80" t="s">
        <v>168</v>
      </c>
      <c r="C80" t="s">
        <v>245</v>
      </c>
      <c r="D80" t="s">
        <v>168</v>
      </c>
      <c r="E80" t="s">
        <v>246</v>
      </c>
    </row>
    <row r="81" spans="2:5" x14ac:dyDescent="0.25">
      <c r="B81" t="s">
        <v>168</v>
      </c>
      <c r="C81" t="s">
        <v>248</v>
      </c>
      <c r="D81" t="s">
        <v>168</v>
      </c>
      <c r="E81" t="s">
        <v>247</v>
      </c>
    </row>
    <row r="82" spans="2:5" x14ac:dyDescent="0.25">
      <c r="B82" t="s">
        <v>168</v>
      </c>
      <c r="C82" t="s">
        <v>247</v>
      </c>
      <c r="D82" t="s">
        <v>168</v>
      </c>
      <c r="E82" t="s">
        <v>248</v>
      </c>
    </row>
    <row r="83" spans="2:5" x14ac:dyDescent="0.25">
      <c r="B83" t="s">
        <v>168</v>
      </c>
      <c r="C83" t="s">
        <v>250</v>
      </c>
      <c r="D83" t="s">
        <v>168</v>
      </c>
      <c r="E83" t="s">
        <v>249</v>
      </c>
    </row>
    <row r="84" spans="2:5" x14ac:dyDescent="0.25">
      <c r="B84" t="s">
        <v>168</v>
      </c>
      <c r="C84" t="s">
        <v>249</v>
      </c>
      <c r="D84" t="s">
        <v>168</v>
      </c>
      <c r="E84" t="s">
        <v>250</v>
      </c>
    </row>
    <row r="85" spans="2:5" x14ac:dyDescent="0.25">
      <c r="B85" t="s">
        <v>168</v>
      </c>
      <c r="C85" t="s">
        <v>252</v>
      </c>
      <c r="D85" t="s">
        <v>168</v>
      </c>
      <c r="E85" t="s">
        <v>251</v>
      </c>
    </row>
    <row r="86" spans="2:5" x14ac:dyDescent="0.25">
      <c r="B86" t="s">
        <v>168</v>
      </c>
      <c r="C86" t="s">
        <v>251</v>
      </c>
      <c r="D86" t="s">
        <v>168</v>
      </c>
      <c r="E86" t="s">
        <v>252</v>
      </c>
    </row>
    <row r="87" spans="2:5" x14ac:dyDescent="0.25">
      <c r="B87" t="s">
        <v>168</v>
      </c>
      <c r="C87" t="s">
        <v>254</v>
      </c>
      <c r="D87" t="s">
        <v>168</v>
      </c>
      <c r="E87" t="s">
        <v>253</v>
      </c>
    </row>
    <row r="88" spans="2:5" x14ac:dyDescent="0.25">
      <c r="B88" t="s">
        <v>168</v>
      </c>
      <c r="C88" t="s">
        <v>253</v>
      </c>
      <c r="D88" t="s">
        <v>168</v>
      </c>
      <c r="E88" t="s">
        <v>254</v>
      </c>
    </row>
    <row r="89" spans="2:5" x14ac:dyDescent="0.25">
      <c r="B89" t="s">
        <v>168</v>
      </c>
      <c r="C89" t="s">
        <v>256</v>
      </c>
      <c r="D89" t="s">
        <v>168</v>
      </c>
      <c r="E89" t="s">
        <v>255</v>
      </c>
    </row>
    <row r="90" spans="2:5" x14ac:dyDescent="0.25">
      <c r="B90" t="s">
        <v>168</v>
      </c>
      <c r="C90" t="s">
        <v>255</v>
      </c>
      <c r="D90" t="s">
        <v>168</v>
      </c>
      <c r="E90" t="s">
        <v>256</v>
      </c>
    </row>
    <row r="91" spans="2:5" x14ac:dyDescent="0.25">
      <c r="B91" t="s">
        <v>168</v>
      </c>
      <c r="C91" t="s">
        <v>258</v>
      </c>
      <c r="D91" t="s">
        <v>168</v>
      </c>
      <c r="E91" t="s">
        <v>257</v>
      </c>
    </row>
    <row r="92" spans="2:5" x14ac:dyDescent="0.25">
      <c r="B92" t="s">
        <v>168</v>
      </c>
      <c r="C92" t="s">
        <v>257</v>
      </c>
      <c r="D92" t="s">
        <v>168</v>
      </c>
      <c r="E92" t="s">
        <v>258</v>
      </c>
    </row>
    <row r="93" spans="2:5" x14ac:dyDescent="0.25">
      <c r="B93" t="s">
        <v>168</v>
      </c>
      <c r="C93" t="s">
        <v>260</v>
      </c>
      <c r="D93" t="s">
        <v>168</v>
      </c>
      <c r="E93" t="s">
        <v>259</v>
      </c>
    </row>
    <row r="94" spans="2:5" x14ac:dyDescent="0.25">
      <c r="B94" t="s">
        <v>168</v>
      </c>
      <c r="C94" t="s">
        <v>259</v>
      </c>
      <c r="D94" t="s">
        <v>168</v>
      </c>
      <c r="E94" t="s">
        <v>260</v>
      </c>
    </row>
    <row r="95" spans="2:5" x14ac:dyDescent="0.25">
      <c r="B95" t="s">
        <v>168</v>
      </c>
      <c r="C95" t="s">
        <v>262</v>
      </c>
      <c r="D95" t="s">
        <v>168</v>
      </c>
      <c r="E95" t="s">
        <v>261</v>
      </c>
    </row>
    <row r="96" spans="2:5" x14ac:dyDescent="0.25">
      <c r="B96" t="s">
        <v>168</v>
      </c>
      <c r="C96" t="s">
        <v>261</v>
      </c>
      <c r="D96" t="s">
        <v>168</v>
      </c>
      <c r="E96" t="s">
        <v>262</v>
      </c>
    </row>
    <row r="97" spans="2:5" x14ac:dyDescent="0.25">
      <c r="B97" t="s">
        <v>168</v>
      </c>
      <c r="C97" t="s">
        <v>264</v>
      </c>
      <c r="D97" t="s">
        <v>168</v>
      </c>
      <c r="E97" t="s">
        <v>263</v>
      </c>
    </row>
    <row r="98" spans="2:5" x14ac:dyDescent="0.25">
      <c r="B98" t="s">
        <v>168</v>
      </c>
      <c r="C98" t="s">
        <v>263</v>
      </c>
      <c r="D98" t="s">
        <v>168</v>
      </c>
      <c r="E98" t="s">
        <v>264</v>
      </c>
    </row>
    <row r="99" spans="2:5" x14ac:dyDescent="0.25">
      <c r="B99" t="s">
        <v>168</v>
      </c>
      <c r="C99" t="s">
        <v>266</v>
      </c>
      <c r="D99" t="s">
        <v>168</v>
      </c>
      <c r="E99" t="s">
        <v>265</v>
      </c>
    </row>
    <row r="100" spans="2:5" x14ac:dyDescent="0.25">
      <c r="B100" t="s">
        <v>168</v>
      </c>
      <c r="C100" t="s">
        <v>265</v>
      </c>
      <c r="D100" t="s">
        <v>168</v>
      </c>
      <c r="E100" t="s">
        <v>266</v>
      </c>
    </row>
    <row r="101" spans="2:5" x14ac:dyDescent="0.25">
      <c r="B101" t="s">
        <v>168</v>
      </c>
      <c r="C101" t="s">
        <v>268</v>
      </c>
      <c r="D101" t="s">
        <v>168</v>
      </c>
      <c r="E101" t="s">
        <v>267</v>
      </c>
    </row>
    <row r="102" spans="2:5" x14ac:dyDescent="0.25">
      <c r="B102" t="s">
        <v>168</v>
      </c>
      <c r="C102" t="s">
        <v>267</v>
      </c>
      <c r="D102" t="s">
        <v>168</v>
      </c>
      <c r="E102" t="s">
        <v>268</v>
      </c>
    </row>
    <row r="103" spans="2:5" x14ac:dyDescent="0.25">
      <c r="B103" t="s">
        <v>269</v>
      </c>
      <c r="C103" t="s">
        <v>170</v>
      </c>
      <c r="D103" t="s">
        <v>269</v>
      </c>
      <c r="E103" t="s">
        <v>169</v>
      </c>
    </row>
    <row r="104" spans="2:5" x14ac:dyDescent="0.25">
      <c r="B104" t="s">
        <v>269</v>
      </c>
      <c r="C104" t="s">
        <v>169</v>
      </c>
      <c r="D104" t="s">
        <v>269</v>
      </c>
      <c r="E104" t="s">
        <v>170</v>
      </c>
    </row>
    <row r="105" spans="2:5" x14ac:dyDescent="0.25">
      <c r="B105" t="s">
        <v>269</v>
      </c>
      <c r="C105" t="s">
        <v>172</v>
      </c>
      <c r="D105" t="s">
        <v>269</v>
      </c>
      <c r="E105" t="s">
        <v>171</v>
      </c>
    </row>
    <row r="106" spans="2:5" x14ac:dyDescent="0.25">
      <c r="B106" t="s">
        <v>269</v>
      </c>
      <c r="C106" t="s">
        <v>171</v>
      </c>
      <c r="D106" t="s">
        <v>269</v>
      </c>
      <c r="E106" t="s">
        <v>172</v>
      </c>
    </row>
    <row r="107" spans="2:5" x14ac:dyDescent="0.25">
      <c r="B107" t="s">
        <v>269</v>
      </c>
      <c r="C107" t="s">
        <v>174</v>
      </c>
      <c r="D107" t="s">
        <v>269</v>
      </c>
      <c r="E107" t="s">
        <v>173</v>
      </c>
    </row>
    <row r="108" spans="2:5" x14ac:dyDescent="0.25">
      <c r="B108" t="s">
        <v>269</v>
      </c>
      <c r="C108" t="s">
        <v>173</v>
      </c>
      <c r="D108" t="s">
        <v>269</v>
      </c>
      <c r="E108" t="s">
        <v>174</v>
      </c>
    </row>
    <row r="109" spans="2:5" x14ac:dyDescent="0.25">
      <c r="B109" t="s">
        <v>269</v>
      </c>
      <c r="C109" t="s">
        <v>176</v>
      </c>
      <c r="D109" t="s">
        <v>269</v>
      </c>
      <c r="E109" t="s">
        <v>175</v>
      </c>
    </row>
    <row r="110" spans="2:5" x14ac:dyDescent="0.25">
      <c r="B110" t="s">
        <v>269</v>
      </c>
      <c r="C110" t="s">
        <v>175</v>
      </c>
      <c r="D110" t="s">
        <v>269</v>
      </c>
      <c r="E110" t="s">
        <v>176</v>
      </c>
    </row>
    <row r="111" spans="2:5" x14ac:dyDescent="0.25">
      <c r="B111" t="s">
        <v>269</v>
      </c>
      <c r="C111" t="s">
        <v>178</v>
      </c>
      <c r="D111" t="s">
        <v>269</v>
      </c>
      <c r="E111" t="s">
        <v>177</v>
      </c>
    </row>
    <row r="112" spans="2:5" x14ac:dyDescent="0.25">
      <c r="B112" t="s">
        <v>269</v>
      </c>
      <c r="C112" t="s">
        <v>177</v>
      </c>
      <c r="D112" t="s">
        <v>269</v>
      </c>
      <c r="E112" t="s">
        <v>178</v>
      </c>
    </row>
    <row r="113" spans="2:5" x14ac:dyDescent="0.25">
      <c r="B113" t="s">
        <v>269</v>
      </c>
      <c r="C113" t="s">
        <v>180</v>
      </c>
      <c r="D113" t="s">
        <v>269</v>
      </c>
      <c r="E113" t="s">
        <v>179</v>
      </c>
    </row>
    <row r="114" spans="2:5" x14ac:dyDescent="0.25">
      <c r="B114" t="s">
        <v>269</v>
      </c>
      <c r="C114" t="s">
        <v>179</v>
      </c>
      <c r="D114" t="s">
        <v>269</v>
      </c>
      <c r="E114" t="s">
        <v>180</v>
      </c>
    </row>
    <row r="115" spans="2:5" x14ac:dyDescent="0.25">
      <c r="B115" t="s">
        <v>269</v>
      </c>
      <c r="C115" t="s">
        <v>182</v>
      </c>
      <c r="D115" t="s">
        <v>269</v>
      </c>
      <c r="E115" t="s">
        <v>181</v>
      </c>
    </row>
    <row r="116" spans="2:5" x14ac:dyDescent="0.25">
      <c r="B116" t="s">
        <v>269</v>
      </c>
      <c r="C116" t="s">
        <v>181</v>
      </c>
      <c r="D116" t="s">
        <v>269</v>
      </c>
      <c r="E116" t="s">
        <v>182</v>
      </c>
    </row>
    <row r="117" spans="2:5" x14ac:dyDescent="0.25">
      <c r="B117" t="s">
        <v>269</v>
      </c>
      <c r="C117" t="s">
        <v>184</v>
      </c>
      <c r="D117" t="s">
        <v>269</v>
      </c>
      <c r="E117" t="s">
        <v>183</v>
      </c>
    </row>
    <row r="118" spans="2:5" x14ac:dyDescent="0.25">
      <c r="B118" t="s">
        <v>269</v>
      </c>
      <c r="C118" t="s">
        <v>183</v>
      </c>
      <c r="D118" t="s">
        <v>269</v>
      </c>
      <c r="E118" t="s">
        <v>184</v>
      </c>
    </row>
    <row r="119" spans="2:5" x14ac:dyDescent="0.25">
      <c r="B119" t="s">
        <v>269</v>
      </c>
      <c r="C119" t="s">
        <v>186</v>
      </c>
      <c r="D119" t="s">
        <v>269</v>
      </c>
      <c r="E119" t="s">
        <v>185</v>
      </c>
    </row>
    <row r="120" spans="2:5" x14ac:dyDescent="0.25">
      <c r="B120" t="s">
        <v>269</v>
      </c>
      <c r="C120" t="s">
        <v>185</v>
      </c>
      <c r="D120" t="s">
        <v>269</v>
      </c>
      <c r="E120" t="s">
        <v>186</v>
      </c>
    </row>
    <row r="121" spans="2:5" x14ac:dyDescent="0.25">
      <c r="B121" t="s">
        <v>269</v>
      </c>
      <c r="C121" t="s">
        <v>188</v>
      </c>
      <c r="D121" t="s">
        <v>269</v>
      </c>
      <c r="E121" t="s">
        <v>187</v>
      </c>
    </row>
    <row r="122" spans="2:5" x14ac:dyDescent="0.25">
      <c r="B122" t="s">
        <v>269</v>
      </c>
      <c r="C122" t="s">
        <v>187</v>
      </c>
      <c r="D122" t="s">
        <v>269</v>
      </c>
      <c r="E122" t="s">
        <v>188</v>
      </c>
    </row>
    <row r="123" spans="2:5" x14ac:dyDescent="0.25">
      <c r="B123" t="s">
        <v>269</v>
      </c>
      <c r="C123" t="s">
        <v>190</v>
      </c>
      <c r="D123" t="s">
        <v>269</v>
      </c>
      <c r="E123" t="s">
        <v>189</v>
      </c>
    </row>
    <row r="124" spans="2:5" x14ac:dyDescent="0.25">
      <c r="B124" t="s">
        <v>269</v>
      </c>
      <c r="C124" t="s">
        <v>189</v>
      </c>
      <c r="D124" t="s">
        <v>269</v>
      </c>
      <c r="E124" t="s">
        <v>190</v>
      </c>
    </row>
    <row r="125" spans="2:5" x14ac:dyDescent="0.25">
      <c r="B125" t="s">
        <v>269</v>
      </c>
      <c r="C125" t="s">
        <v>192</v>
      </c>
      <c r="D125" t="s">
        <v>269</v>
      </c>
      <c r="E125" t="s">
        <v>191</v>
      </c>
    </row>
    <row r="126" spans="2:5" x14ac:dyDescent="0.25">
      <c r="B126" t="s">
        <v>269</v>
      </c>
      <c r="C126" t="s">
        <v>191</v>
      </c>
      <c r="D126" t="s">
        <v>269</v>
      </c>
      <c r="E126" t="s">
        <v>192</v>
      </c>
    </row>
    <row r="127" spans="2:5" x14ac:dyDescent="0.25">
      <c r="B127" t="s">
        <v>269</v>
      </c>
      <c r="C127" t="s">
        <v>194</v>
      </c>
      <c r="D127" t="s">
        <v>269</v>
      </c>
      <c r="E127" t="s">
        <v>193</v>
      </c>
    </row>
    <row r="128" spans="2:5" x14ac:dyDescent="0.25">
      <c r="B128" t="s">
        <v>269</v>
      </c>
      <c r="C128" t="s">
        <v>193</v>
      </c>
      <c r="D128" t="s">
        <v>269</v>
      </c>
      <c r="E128" t="s">
        <v>194</v>
      </c>
    </row>
    <row r="129" spans="2:5" x14ac:dyDescent="0.25">
      <c r="B129" t="s">
        <v>269</v>
      </c>
      <c r="C129" t="s">
        <v>196</v>
      </c>
      <c r="D129" t="s">
        <v>269</v>
      </c>
      <c r="E129" t="s">
        <v>195</v>
      </c>
    </row>
    <row r="130" spans="2:5" x14ac:dyDescent="0.25">
      <c r="B130" t="s">
        <v>269</v>
      </c>
      <c r="C130" t="s">
        <v>195</v>
      </c>
      <c r="D130" t="s">
        <v>269</v>
      </c>
      <c r="E130" t="s">
        <v>196</v>
      </c>
    </row>
    <row r="131" spans="2:5" x14ac:dyDescent="0.25">
      <c r="B131" t="s">
        <v>269</v>
      </c>
      <c r="C131" t="s">
        <v>198</v>
      </c>
      <c r="D131" t="s">
        <v>269</v>
      </c>
      <c r="E131" t="s">
        <v>197</v>
      </c>
    </row>
    <row r="132" spans="2:5" x14ac:dyDescent="0.25">
      <c r="B132" t="s">
        <v>269</v>
      </c>
      <c r="C132" t="s">
        <v>197</v>
      </c>
      <c r="D132" t="s">
        <v>269</v>
      </c>
      <c r="E132" t="s">
        <v>198</v>
      </c>
    </row>
    <row r="133" spans="2:5" x14ac:dyDescent="0.25">
      <c r="B133" t="s">
        <v>269</v>
      </c>
      <c r="C133" t="s">
        <v>200</v>
      </c>
      <c r="D133" t="s">
        <v>269</v>
      </c>
      <c r="E133" t="s">
        <v>199</v>
      </c>
    </row>
    <row r="134" spans="2:5" x14ac:dyDescent="0.25">
      <c r="B134" t="s">
        <v>269</v>
      </c>
      <c r="C134" t="s">
        <v>199</v>
      </c>
      <c r="D134" t="s">
        <v>269</v>
      </c>
      <c r="E134" t="s">
        <v>200</v>
      </c>
    </row>
    <row r="135" spans="2:5" x14ac:dyDescent="0.25">
      <c r="B135" t="s">
        <v>269</v>
      </c>
      <c r="C135" t="s">
        <v>202</v>
      </c>
      <c r="D135" t="s">
        <v>269</v>
      </c>
      <c r="E135" t="s">
        <v>201</v>
      </c>
    </row>
    <row r="136" spans="2:5" x14ac:dyDescent="0.25">
      <c r="B136" t="s">
        <v>269</v>
      </c>
      <c r="C136" t="s">
        <v>201</v>
      </c>
      <c r="D136" t="s">
        <v>269</v>
      </c>
      <c r="E136" t="s">
        <v>202</v>
      </c>
    </row>
    <row r="137" spans="2:5" x14ac:dyDescent="0.25">
      <c r="B137" t="s">
        <v>269</v>
      </c>
      <c r="C137" t="s">
        <v>204</v>
      </c>
      <c r="D137" t="s">
        <v>269</v>
      </c>
      <c r="E137" t="s">
        <v>203</v>
      </c>
    </row>
    <row r="138" spans="2:5" x14ac:dyDescent="0.25">
      <c r="B138" t="s">
        <v>269</v>
      </c>
      <c r="C138" t="s">
        <v>203</v>
      </c>
      <c r="D138" t="s">
        <v>269</v>
      </c>
      <c r="E138" t="s">
        <v>204</v>
      </c>
    </row>
    <row r="139" spans="2:5" x14ac:dyDescent="0.25">
      <c r="B139" t="s">
        <v>269</v>
      </c>
      <c r="C139" t="s">
        <v>206</v>
      </c>
      <c r="D139" t="s">
        <v>269</v>
      </c>
      <c r="E139" t="s">
        <v>205</v>
      </c>
    </row>
    <row r="140" spans="2:5" x14ac:dyDescent="0.25">
      <c r="B140" t="s">
        <v>269</v>
      </c>
      <c r="C140" t="s">
        <v>205</v>
      </c>
      <c r="D140" t="s">
        <v>269</v>
      </c>
      <c r="E140" t="s">
        <v>206</v>
      </c>
    </row>
    <row r="141" spans="2:5" x14ac:dyDescent="0.25">
      <c r="B141" t="s">
        <v>269</v>
      </c>
      <c r="C141" t="s">
        <v>208</v>
      </c>
      <c r="D141" t="s">
        <v>269</v>
      </c>
      <c r="E141" t="s">
        <v>207</v>
      </c>
    </row>
    <row r="142" spans="2:5" x14ac:dyDescent="0.25">
      <c r="B142" t="s">
        <v>269</v>
      </c>
      <c r="C142" t="s">
        <v>207</v>
      </c>
      <c r="D142" t="s">
        <v>269</v>
      </c>
      <c r="E142" t="s">
        <v>208</v>
      </c>
    </row>
    <row r="143" spans="2:5" x14ac:dyDescent="0.25">
      <c r="B143" t="s">
        <v>269</v>
      </c>
      <c r="C143" t="s">
        <v>210</v>
      </c>
      <c r="D143" t="s">
        <v>269</v>
      </c>
      <c r="E143" t="s">
        <v>209</v>
      </c>
    </row>
    <row r="144" spans="2:5" x14ac:dyDescent="0.25">
      <c r="B144" t="s">
        <v>269</v>
      </c>
      <c r="C144" t="s">
        <v>209</v>
      </c>
      <c r="D144" t="s">
        <v>269</v>
      </c>
      <c r="E144" t="s">
        <v>210</v>
      </c>
    </row>
    <row r="145" spans="2:5" x14ac:dyDescent="0.25">
      <c r="B145" t="s">
        <v>269</v>
      </c>
      <c r="C145" t="s">
        <v>212</v>
      </c>
      <c r="D145" t="s">
        <v>269</v>
      </c>
      <c r="E145" t="s">
        <v>211</v>
      </c>
    </row>
    <row r="146" spans="2:5" x14ac:dyDescent="0.25">
      <c r="B146" t="s">
        <v>269</v>
      </c>
      <c r="C146" t="s">
        <v>211</v>
      </c>
      <c r="D146" t="s">
        <v>269</v>
      </c>
      <c r="E146" t="s">
        <v>212</v>
      </c>
    </row>
    <row r="147" spans="2:5" x14ac:dyDescent="0.25">
      <c r="B147" t="s">
        <v>269</v>
      </c>
      <c r="C147" t="s">
        <v>214</v>
      </c>
      <c r="D147" t="s">
        <v>269</v>
      </c>
      <c r="E147" t="s">
        <v>213</v>
      </c>
    </row>
    <row r="148" spans="2:5" x14ac:dyDescent="0.25">
      <c r="B148" t="s">
        <v>269</v>
      </c>
      <c r="C148" t="s">
        <v>213</v>
      </c>
      <c r="D148" t="s">
        <v>269</v>
      </c>
      <c r="E148" t="s">
        <v>214</v>
      </c>
    </row>
    <row r="149" spans="2:5" x14ac:dyDescent="0.25">
      <c r="B149" t="s">
        <v>269</v>
      </c>
      <c r="C149" t="s">
        <v>216</v>
      </c>
      <c r="D149" t="s">
        <v>269</v>
      </c>
      <c r="E149" t="s">
        <v>215</v>
      </c>
    </row>
    <row r="150" spans="2:5" x14ac:dyDescent="0.25">
      <c r="B150" t="s">
        <v>269</v>
      </c>
      <c r="C150" t="s">
        <v>215</v>
      </c>
      <c r="D150" t="s">
        <v>269</v>
      </c>
      <c r="E150" t="s">
        <v>216</v>
      </c>
    </row>
    <row r="151" spans="2:5" x14ac:dyDescent="0.25">
      <c r="B151" t="s">
        <v>269</v>
      </c>
      <c r="C151" t="s">
        <v>218</v>
      </c>
      <c r="D151" t="s">
        <v>269</v>
      </c>
      <c r="E151" t="s">
        <v>217</v>
      </c>
    </row>
    <row r="152" spans="2:5" x14ac:dyDescent="0.25">
      <c r="B152" t="s">
        <v>269</v>
      </c>
      <c r="C152" t="s">
        <v>217</v>
      </c>
      <c r="D152" t="s">
        <v>269</v>
      </c>
      <c r="E152" t="s">
        <v>218</v>
      </c>
    </row>
    <row r="153" spans="2:5" x14ac:dyDescent="0.25">
      <c r="B153" t="s">
        <v>269</v>
      </c>
      <c r="C153" t="s">
        <v>220</v>
      </c>
      <c r="D153" t="s">
        <v>269</v>
      </c>
      <c r="E153" t="s">
        <v>219</v>
      </c>
    </row>
    <row r="154" spans="2:5" x14ac:dyDescent="0.25">
      <c r="B154" t="s">
        <v>269</v>
      </c>
      <c r="C154" t="s">
        <v>219</v>
      </c>
      <c r="D154" t="s">
        <v>269</v>
      </c>
      <c r="E154" t="s">
        <v>220</v>
      </c>
    </row>
    <row r="155" spans="2:5" x14ac:dyDescent="0.25">
      <c r="B155" t="s">
        <v>269</v>
      </c>
      <c r="C155" t="s">
        <v>222</v>
      </c>
      <c r="D155" t="s">
        <v>269</v>
      </c>
      <c r="E155" t="s">
        <v>221</v>
      </c>
    </row>
    <row r="156" spans="2:5" x14ac:dyDescent="0.25">
      <c r="B156" t="s">
        <v>269</v>
      </c>
      <c r="C156" t="s">
        <v>221</v>
      </c>
      <c r="D156" t="s">
        <v>269</v>
      </c>
      <c r="E156" t="s">
        <v>222</v>
      </c>
    </row>
    <row r="157" spans="2:5" x14ac:dyDescent="0.25">
      <c r="B157" t="s">
        <v>269</v>
      </c>
      <c r="C157" t="s">
        <v>224</v>
      </c>
      <c r="D157" t="s">
        <v>269</v>
      </c>
      <c r="E157" t="s">
        <v>223</v>
      </c>
    </row>
    <row r="158" spans="2:5" x14ac:dyDescent="0.25">
      <c r="B158" t="s">
        <v>269</v>
      </c>
      <c r="C158" t="s">
        <v>223</v>
      </c>
      <c r="D158" t="s">
        <v>269</v>
      </c>
      <c r="E158" t="s">
        <v>224</v>
      </c>
    </row>
    <row r="159" spans="2:5" x14ac:dyDescent="0.25">
      <c r="B159" t="s">
        <v>269</v>
      </c>
      <c r="C159" t="s">
        <v>226</v>
      </c>
      <c r="D159" t="s">
        <v>269</v>
      </c>
      <c r="E159" t="s">
        <v>225</v>
      </c>
    </row>
    <row r="160" spans="2:5" x14ac:dyDescent="0.25">
      <c r="B160" t="s">
        <v>269</v>
      </c>
      <c r="C160" t="s">
        <v>225</v>
      </c>
      <c r="D160" t="s">
        <v>269</v>
      </c>
      <c r="E160" t="s">
        <v>226</v>
      </c>
    </row>
    <row r="161" spans="2:5" x14ac:dyDescent="0.25">
      <c r="B161" t="s">
        <v>269</v>
      </c>
      <c r="C161" t="s">
        <v>228</v>
      </c>
      <c r="D161" t="s">
        <v>269</v>
      </c>
      <c r="E161" t="s">
        <v>227</v>
      </c>
    </row>
    <row r="162" spans="2:5" x14ac:dyDescent="0.25">
      <c r="B162" t="s">
        <v>269</v>
      </c>
      <c r="C162" t="s">
        <v>227</v>
      </c>
      <c r="D162" t="s">
        <v>269</v>
      </c>
      <c r="E162" t="s">
        <v>228</v>
      </c>
    </row>
    <row r="163" spans="2:5" x14ac:dyDescent="0.25">
      <c r="B163" t="s">
        <v>269</v>
      </c>
      <c r="C163" t="s">
        <v>230</v>
      </c>
      <c r="D163" t="s">
        <v>269</v>
      </c>
      <c r="E163" t="s">
        <v>229</v>
      </c>
    </row>
    <row r="164" spans="2:5" x14ac:dyDescent="0.25">
      <c r="B164" t="s">
        <v>269</v>
      </c>
      <c r="C164" t="s">
        <v>229</v>
      </c>
      <c r="D164" t="s">
        <v>269</v>
      </c>
      <c r="E164" t="s">
        <v>230</v>
      </c>
    </row>
    <row r="165" spans="2:5" x14ac:dyDescent="0.25">
      <c r="B165" t="s">
        <v>269</v>
      </c>
      <c r="C165" t="s">
        <v>232</v>
      </c>
      <c r="D165" t="s">
        <v>269</v>
      </c>
      <c r="E165" t="s">
        <v>231</v>
      </c>
    </row>
    <row r="166" spans="2:5" x14ac:dyDescent="0.25">
      <c r="B166" t="s">
        <v>269</v>
      </c>
      <c r="C166" t="s">
        <v>231</v>
      </c>
      <c r="D166" t="s">
        <v>269</v>
      </c>
      <c r="E166" t="s">
        <v>232</v>
      </c>
    </row>
    <row r="167" spans="2:5" x14ac:dyDescent="0.25">
      <c r="B167" t="s">
        <v>269</v>
      </c>
      <c r="C167" t="s">
        <v>234</v>
      </c>
      <c r="D167" t="s">
        <v>269</v>
      </c>
      <c r="E167" t="s">
        <v>233</v>
      </c>
    </row>
    <row r="168" spans="2:5" x14ac:dyDescent="0.25">
      <c r="B168" t="s">
        <v>269</v>
      </c>
      <c r="C168" t="s">
        <v>233</v>
      </c>
      <c r="D168" t="s">
        <v>269</v>
      </c>
      <c r="E168" t="s">
        <v>234</v>
      </c>
    </row>
    <row r="169" spans="2:5" x14ac:dyDescent="0.25">
      <c r="B169" t="s">
        <v>269</v>
      </c>
      <c r="C169" t="s">
        <v>236</v>
      </c>
      <c r="D169" t="s">
        <v>269</v>
      </c>
      <c r="E169" t="s">
        <v>235</v>
      </c>
    </row>
    <row r="170" spans="2:5" x14ac:dyDescent="0.25">
      <c r="B170" t="s">
        <v>269</v>
      </c>
      <c r="C170" t="s">
        <v>235</v>
      </c>
      <c r="D170" t="s">
        <v>269</v>
      </c>
      <c r="E170" t="s">
        <v>236</v>
      </c>
    </row>
    <row r="171" spans="2:5" x14ac:dyDescent="0.25">
      <c r="B171" t="s">
        <v>269</v>
      </c>
      <c r="C171" t="s">
        <v>238</v>
      </c>
      <c r="D171" t="s">
        <v>269</v>
      </c>
      <c r="E171" t="s">
        <v>237</v>
      </c>
    </row>
    <row r="172" spans="2:5" x14ac:dyDescent="0.25">
      <c r="B172" t="s">
        <v>269</v>
      </c>
      <c r="C172" t="s">
        <v>237</v>
      </c>
      <c r="D172" t="s">
        <v>269</v>
      </c>
      <c r="E172" t="s">
        <v>238</v>
      </c>
    </row>
    <row r="173" spans="2:5" x14ac:dyDescent="0.25">
      <c r="B173" t="s">
        <v>269</v>
      </c>
      <c r="C173" t="s">
        <v>240</v>
      </c>
      <c r="D173" t="s">
        <v>269</v>
      </c>
      <c r="E173" t="s">
        <v>239</v>
      </c>
    </row>
    <row r="174" spans="2:5" x14ac:dyDescent="0.25">
      <c r="B174" t="s">
        <v>269</v>
      </c>
      <c r="C174" t="s">
        <v>239</v>
      </c>
      <c r="D174" t="s">
        <v>269</v>
      </c>
      <c r="E174" t="s">
        <v>240</v>
      </c>
    </row>
    <row r="175" spans="2:5" x14ac:dyDescent="0.25">
      <c r="B175" t="s">
        <v>269</v>
      </c>
      <c r="C175" t="s">
        <v>242</v>
      </c>
      <c r="D175" t="s">
        <v>269</v>
      </c>
      <c r="E175" t="s">
        <v>241</v>
      </c>
    </row>
    <row r="176" spans="2:5" x14ac:dyDescent="0.25">
      <c r="B176" t="s">
        <v>269</v>
      </c>
      <c r="C176" t="s">
        <v>241</v>
      </c>
      <c r="D176" t="s">
        <v>269</v>
      </c>
      <c r="E176" t="s">
        <v>242</v>
      </c>
    </row>
    <row r="177" spans="2:5" x14ac:dyDescent="0.25">
      <c r="B177" t="s">
        <v>269</v>
      </c>
      <c r="C177" t="s">
        <v>244</v>
      </c>
      <c r="D177" t="s">
        <v>269</v>
      </c>
      <c r="E177" t="s">
        <v>243</v>
      </c>
    </row>
    <row r="178" spans="2:5" x14ac:dyDescent="0.25">
      <c r="B178" t="s">
        <v>269</v>
      </c>
      <c r="C178" t="s">
        <v>243</v>
      </c>
      <c r="D178" t="s">
        <v>269</v>
      </c>
      <c r="E178" t="s">
        <v>244</v>
      </c>
    </row>
    <row r="179" spans="2:5" x14ac:dyDescent="0.25">
      <c r="B179" t="s">
        <v>269</v>
      </c>
      <c r="C179" t="s">
        <v>246</v>
      </c>
      <c r="D179" t="s">
        <v>269</v>
      </c>
      <c r="E179" t="s">
        <v>245</v>
      </c>
    </row>
    <row r="180" spans="2:5" x14ac:dyDescent="0.25">
      <c r="B180" t="s">
        <v>269</v>
      </c>
      <c r="C180" t="s">
        <v>245</v>
      </c>
      <c r="D180" t="s">
        <v>269</v>
      </c>
      <c r="E180" t="s">
        <v>246</v>
      </c>
    </row>
    <row r="181" spans="2:5" x14ac:dyDescent="0.25">
      <c r="B181" t="s">
        <v>269</v>
      </c>
      <c r="C181" t="s">
        <v>248</v>
      </c>
      <c r="D181" t="s">
        <v>269</v>
      </c>
      <c r="E181" t="s">
        <v>247</v>
      </c>
    </row>
    <row r="182" spans="2:5" x14ac:dyDescent="0.25">
      <c r="B182" t="s">
        <v>269</v>
      </c>
      <c r="C182" t="s">
        <v>247</v>
      </c>
      <c r="D182" t="s">
        <v>269</v>
      </c>
      <c r="E182" t="s">
        <v>248</v>
      </c>
    </row>
    <row r="183" spans="2:5" x14ac:dyDescent="0.25">
      <c r="B183" t="s">
        <v>269</v>
      </c>
      <c r="C183" t="s">
        <v>250</v>
      </c>
      <c r="D183" t="s">
        <v>269</v>
      </c>
      <c r="E183" t="s">
        <v>249</v>
      </c>
    </row>
    <row r="184" spans="2:5" x14ac:dyDescent="0.25">
      <c r="B184" t="s">
        <v>269</v>
      </c>
      <c r="C184" t="s">
        <v>249</v>
      </c>
      <c r="D184" t="s">
        <v>269</v>
      </c>
      <c r="E184" t="s">
        <v>250</v>
      </c>
    </row>
    <row r="185" spans="2:5" x14ac:dyDescent="0.25">
      <c r="B185" t="s">
        <v>269</v>
      </c>
      <c r="C185" t="s">
        <v>252</v>
      </c>
      <c r="D185" t="s">
        <v>269</v>
      </c>
      <c r="E185" t="s">
        <v>251</v>
      </c>
    </row>
    <row r="186" spans="2:5" x14ac:dyDescent="0.25">
      <c r="B186" t="s">
        <v>269</v>
      </c>
      <c r="C186" t="s">
        <v>251</v>
      </c>
      <c r="D186" t="s">
        <v>269</v>
      </c>
      <c r="E186" t="s">
        <v>252</v>
      </c>
    </row>
    <row r="187" spans="2:5" x14ac:dyDescent="0.25">
      <c r="B187" t="s">
        <v>269</v>
      </c>
      <c r="C187" t="s">
        <v>254</v>
      </c>
      <c r="D187" t="s">
        <v>269</v>
      </c>
      <c r="E187" t="s">
        <v>253</v>
      </c>
    </row>
    <row r="188" spans="2:5" x14ac:dyDescent="0.25">
      <c r="B188" t="s">
        <v>269</v>
      </c>
      <c r="C188" t="s">
        <v>253</v>
      </c>
      <c r="D188" t="s">
        <v>269</v>
      </c>
      <c r="E188" t="s">
        <v>254</v>
      </c>
    </row>
    <row r="189" spans="2:5" x14ac:dyDescent="0.25">
      <c r="B189" t="s">
        <v>269</v>
      </c>
      <c r="C189" t="s">
        <v>256</v>
      </c>
      <c r="D189" t="s">
        <v>269</v>
      </c>
      <c r="E189" t="s">
        <v>255</v>
      </c>
    </row>
    <row r="190" spans="2:5" x14ac:dyDescent="0.25">
      <c r="B190" t="s">
        <v>269</v>
      </c>
      <c r="C190" t="s">
        <v>255</v>
      </c>
      <c r="D190" t="s">
        <v>269</v>
      </c>
      <c r="E190" t="s">
        <v>256</v>
      </c>
    </row>
    <row r="191" spans="2:5" x14ac:dyDescent="0.25">
      <c r="B191" t="s">
        <v>269</v>
      </c>
      <c r="C191" t="s">
        <v>258</v>
      </c>
      <c r="D191" t="s">
        <v>269</v>
      </c>
      <c r="E191" t="s">
        <v>257</v>
      </c>
    </row>
    <row r="192" spans="2:5" x14ac:dyDescent="0.25">
      <c r="B192" t="s">
        <v>269</v>
      </c>
      <c r="C192" t="s">
        <v>257</v>
      </c>
      <c r="D192" t="s">
        <v>269</v>
      </c>
      <c r="E192" t="s">
        <v>258</v>
      </c>
    </row>
    <row r="193" spans="2:5" x14ac:dyDescent="0.25">
      <c r="B193" t="s">
        <v>269</v>
      </c>
      <c r="C193" t="s">
        <v>260</v>
      </c>
      <c r="D193" t="s">
        <v>269</v>
      </c>
      <c r="E193" t="s">
        <v>259</v>
      </c>
    </row>
    <row r="194" spans="2:5" x14ac:dyDescent="0.25">
      <c r="B194" t="s">
        <v>269</v>
      </c>
      <c r="C194" t="s">
        <v>259</v>
      </c>
      <c r="D194" t="s">
        <v>269</v>
      </c>
      <c r="E194" t="s">
        <v>260</v>
      </c>
    </row>
    <row r="195" spans="2:5" x14ac:dyDescent="0.25">
      <c r="B195" t="s">
        <v>269</v>
      </c>
      <c r="C195" t="s">
        <v>262</v>
      </c>
      <c r="D195" t="s">
        <v>269</v>
      </c>
      <c r="E195" t="s">
        <v>261</v>
      </c>
    </row>
    <row r="196" spans="2:5" x14ac:dyDescent="0.25">
      <c r="B196" t="s">
        <v>269</v>
      </c>
      <c r="C196" t="s">
        <v>261</v>
      </c>
      <c r="D196" t="s">
        <v>269</v>
      </c>
      <c r="E196" t="s">
        <v>262</v>
      </c>
    </row>
    <row r="197" spans="2:5" x14ac:dyDescent="0.25">
      <c r="B197" t="s">
        <v>269</v>
      </c>
      <c r="C197" t="s">
        <v>264</v>
      </c>
      <c r="D197" t="s">
        <v>269</v>
      </c>
      <c r="E197" t="s">
        <v>263</v>
      </c>
    </row>
    <row r="198" spans="2:5" x14ac:dyDescent="0.25">
      <c r="B198" t="s">
        <v>269</v>
      </c>
      <c r="C198" t="s">
        <v>263</v>
      </c>
      <c r="D198" t="s">
        <v>269</v>
      </c>
      <c r="E198" t="s">
        <v>264</v>
      </c>
    </row>
    <row r="199" spans="2:5" x14ac:dyDescent="0.25">
      <c r="B199" t="s">
        <v>269</v>
      </c>
      <c r="C199" t="s">
        <v>266</v>
      </c>
      <c r="D199" t="s">
        <v>269</v>
      </c>
      <c r="E199" t="s">
        <v>265</v>
      </c>
    </row>
    <row r="200" spans="2:5" x14ac:dyDescent="0.25">
      <c r="B200" t="s">
        <v>269</v>
      </c>
      <c r="C200" t="s">
        <v>265</v>
      </c>
      <c r="D200" t="s">
        <v>269</v>
      </c>
      <c r="E200" t="s">
        <v>266</v>
      </c>
    </row>
    <row r="201" spans="2:5" x14ac:dyDescent="0.25">
      <c r="B201" t="s">
        <v>269</v>
      </c>
      <c r="C201" t="s">
        <v>268</v>
      </c>
      <c r="D201" t="s">
        <v>269</v>
      </c>
      <c r="E201" t="s">
        <v>267</v>
      </c>
    </row>
    <row r="202" spans="2:5" x14ac:dyDescent="0.25">
      <c r="B202" t="s">
        <v>269</v>
      </c>
      <c r="C202" t="s">
        <v>267</v>
      </c>
      <c r="D202" t="s">
        <v>269</v>
      </c>
      <c r="E202" t="s">
        <v>268</v>
      </c>
    </row>
    <row r="203" spans="2:5" x14ac:dyDescent="0.25">
      <c r="B203" t="s">
        <v>270</v>
      </c>
      <c r="C203" t="s">
        <v>170</v>
      </c>
      <c r="D203" t="s">
        <v>270</v>
      </c>
      <c r="E203" t="s">
        <v>169</v>
      </c>
    </row>
    <row r="204" spans="2:5" x14ac:dyDescent="0.25">
      <c r="B204" t="s">
        <v>270</v>
      </c>
      <c r="C204" t="s">
        <v>169</v>
      </c>
      <c r="D204" t="s">
        <v>270</v>
      </c>
      <c r="E204" t="s">
        <v>170</v>
      </c>
    </row>
    <row r="205" spans="2:5" x14ac:dyDescent="0.25">
      <c r="B205" t="s">
        <v>270</v>
      </c>
      <c r="C205" t="s">
        <v>172</v>
      </c>
      <c r="D205" t="s">
        <v>270</v>
      </c>
      <c r="E205" t="s">
        <v>171</v>
      </c>
    </row>
    <row r="206" spans="2:5" x14ac:dyDescent="0.25">
      <c r="B206" t="s">
        <v>270</v>
      </c>
      <c r="C206" t="s">
        <v>171</v>
      </c>
      <c r="D206" t="s">
        <v>270</v>
      </c>
      <c r="E206" t="s">
        <v>172</v>
      </c>
    </row>
    <row r="207" spans="2:5" x14ac:dyDescent="0.25">
      <c r="B207" t="s">
        <v>270</v>
      </c>
      <c r="C207" t="s">
        <v>174</v>
      </c>
      <c r="D207" t="s">
        <v>270</v>
      </c>
      <c r="E207" t="s">
        <v>173</v>
      </c>
    </row>
    <row r="208" spans="2:5" x14ac:dyDescent="0.25">
      <c r="B208" t="s">
        <v>270</v>
      </c>
      <c r="C208" t="s">
        <v>173</v>
      </c>
      <c r="D208" t="s">
        <v>270</v>
      </c>
      <c r="E208" t="s">
        <v>174</v>
      </c>
    </row>
    <row r="209" spans="2:5" x14ac:dyDescent="0.25">
      <c r="B209" t="s">
        <v>270</v>
      </c>
      <c r="C209" t="s">
        <v>176</v>
      </c>
      <c r="D209" t="s">
        <v>270</v>
      </c>
      <c r="E209" t="s">
        <v>175</v>
      </c>
    </row>
    <row r="210" spans="2:5" x14ac:dyDescent="0.25">
      <c r="B210" t="s">
        <v>270</v>
      </c>
      <c r="C210" t="s">
        <v>175</v>
      </c>
      <c r="D210" t="s">
        <v>270</v>
      </c>
      <c r="E210" t="s">
        <v>176</v>
      </c>
    </row>
    <row r="211" spans="2:5" x14ac:dyDescent="0.25">
      <c r="B211" t="s">
        <v>270</v>
      </c>
      <c r="C211" t="s">
        <v>178</v>
      </c>
      <c r="D211" t="s">
        <v>270</v>
      </c>
      <c r="E211" t="s">
        <v>177</v>
      </c>
    </row>
    <row r="212" spans="2:5" x14ac:dyDescent="0.25">
      <c r="B212" t="s">
        <v>270</v>
      </c>
      <c r="C212" t="s">
        <v>177</v>
      </c>
      <c r="D212" t="s">
        <v>270</v>
      </c>
      <c r="E212" t="s">
        <v>178</v>
      </c>
    </row>
    <row r="213" spans="2:5" x14ac:dyDescent="0.25">
      <c r="B213" t="s">
        <v>270</v>
      </c>
      <c r="C213" t="s">
        <v>180</v>
      </c>
      <c r="D213" t="s">
        <v>270</v>
      </c>
      <c r="E213" t="s">
        <v>179</v>
      </c>
    </row>
    <row r="214" spans="2:5" x14ac:dyDescent="0.25">
      <c r="B214" t="s">
        <v>270</v>
      </c>
      <c r="C214" t="s">
        <v>179</v>
      </c>
      <c r="D214" t="s">
        <v>270</v>
      </c>
      <c r="E214" t="s">
        <v>180</v>
      </c>
    </row>
    <row r="215" spans="2:5" x14ac:dyDescent="0.25">
      <c r="B215" t="s">
        <v>270</v>
      </c>
      <c r="C215" t="s">
        <v>182</v>
      </c>
      <c r="D215" t="s">
        <v>270</v>
      </c>
      <c r="E215" t="s">
        <v>181</v>
      </c>
    </row>
    <row r="216" spans="2:5" x14ac:dyDescent="0.25">
      <c r="B216" t="s">
        <v>270</v>
      </c>
      <c r="C216" t="s">
        <v>181</v>
      </c>
      <c r="D216" t="s">
        <v>270</v>
      </c>
      <c r="E216" t="s">
        <v>182</v>
      </c>
    </row>
    <row r="217" spans="2:5" x14ac:dyDescent="0.25">
      <c r="B217" t="s">
        <v>270</v>
      </c>
      <c r="C217" t="s">
        <v>184</v>
      </c>
      <c r="D217" t="s">
        <v>270</v>
      </c>
      <c r="E217" t="s">
        <v>183</v>
      </c>
    </row>
    <row r="218" spans="2:5" x14ac:dyDescent="0.25">
      <c r="B218" t="s">
        <v>270</v>
      </c>
      <c r="C218" t="s">
        <v>183</v>
      </c>
      <c r="D218" t="s">
        <v>270</v>
      </c>
      <c r="E218" t="s">
        <v>184</v>
      </c>
    </row>
    <row r="219" spans="2:5" x14ac:dyDescent="0.25">
      <c r="B219" t="s">
        <v>270</v>
      </c>
      <c r="C219" t="s">
        <v>186</v>
      </c>
      <c r="D219" t="s">
        <v>270</v>
      </c>
      <c r="E219" t="s">
        <v>185</v>
      </c>
    </row>
    <row r="220" spans="2:5" x14ac:dyDescent="0.25">
      <c r="B220" t="s">
        <v>270</v>
      </c>
      <c r="C220" t="s">
        <v>185</v>
      </c>
      <c r="D220" t="s">
        <v>270</v>
      </c>
      <c r="E220" t="s">
        <v>186</v>
      </c>
    </row>
    <row r="221" spans="2:5" x14ac:dyDescent="0.25">
      <c r="B221" t="s">
        <v>270</v>
      </c>
      <c r="C221" t="s">
        <v>188</v>
      </c>
      <c r="D221" t="s">
        <v>270</v>
      </c>
      <c r="E221" t="s">
        <v>187</v>
      </c>
    </row>
    <row r="222" spans="2:5" x14ac:dyDescent="0.25">
      <c r="B222" t="s">
        <v>270</v>
      </c>
      <c r="C222" t="s">
        <v>187</v>
      </c>
      <c r="D222" t="s">
        <v>270</v>
      </c>
      <c r="E222" t="s">
        <v>188</v>
      </c>
    </row>
    <row r="223" spans="2:5" x14ac:dyDescent="0.25">
      <c r="B223" t="s">
        <v>270</v>
      </c>
      <c r="C223" t="s">
        <v>190</v>
      </c>
      <c r="D223" t="s">
        <v>270</v>
      </c>
      <c r="E223" t="s">
        <v>189</v>
      </c>
    </row>
    <row r="224" spans="2:5" x14ac:dyDescent="0.25">
      <c r="B224" t="s">
        <v>270</v>
      </c>
      <c r="C224" t="s">
        <v>189</v>
      </c>
      <c r="D224" t="s">
        <v>270</v>
      </c>
      <c r="E224" t="s">
        <v>190</v>
      </c>
    </row>
    <row r="225" spans="2:5" x14ac:dyDescent="0.25">
      <c r="B225" t="s">
        <v>270</v>
      </c>
      <c r="C225" t="s">
        <v>192</v>
      </c>
      <c r="D225" t="s">
        <v>270</v>
      </c>
      <c r="E225" t="s">
        <v>191</v>
      </c>
    </row>
    <row r="226" spans="2:5" x14ac:dyDescent="0.25">
      <c r="B226" t="s">
        <v>270</v>
      </c>
      <c r="C226" t="s">
        <v>191</v>
      </c>
      <c r="D226" t="s">
        <v>270</v>
      </c>
      <c r="E226" t="s">
        <v>192</v>
      </c>
    </row>
    <row r="227" spans="2:5" x14ac:dyDescent="0.25">
      <c r="B227" t="s">
        <v>270</v>
      </c>
      <c r="C227" t="s">
        <v>194</v>
      </c>
      <c r="D227" t="s">
        <v>270</v>
      </c>
      <c r="E227" t="s">
        <v>193</v>
      </c>
    </row>
    <row r="228" spans="2:5" x14ac:dyDescent="0.25">
      <c r="B228" t="s">
        <v>270</v>
      </c>
      <c r="C228" t="s">
        <v>193</v>
      </c>
      <c r="D228" t="s">
        <v>270</v>
      </c>
      <c r="E228" t="s">
        <v>194</v>
      </c>
    </row>
    <row r="229" spans="2:5" x14ac:dyDescent="0.25">
      <c r="B229" t="s">
        <v>270</v>
      </c>
      <c r="C229" t="s">
        <v>196</v>
      </c>
      <c r="D229" t="s">
        <v>270</v>
      </c>
      <c r="E229" t="s">
        <v>195</v>
      </c>
    </row>
    <row r="230" spans="2:5" x14ac:dyDescent="0.25">
      <c r="B230" t="s">
        <v>270</v>
      </c>
      <c r="C230" t="s">
        <v>195</v>
      </c>
      <c r="D230" t="s">
        <v>270</v>
      </c>
      <c r="E230" t="s">
        <v>196</v>
      </c>
    </row>
    <row r="231" spans="2:5" x14ac:dyDescent="0.25">
      <c r="B231" t="s">
        <v>270</v>
      </c>
      <c r="C231" t="s">
        <v>198</v>
      </c>
      <c r="D231" t="s">
        <v>270</v>
      </c>
      <c r="E231" t="s">
        <v>197</v>
      </c>
    </row>
    <row r="232" spans="2:5" x14ac:dyDescent="0.25">
      <c r="B232" t="s">
        <v>270</v>
      </c>
      <c r="C232" t="s">
        <v>197</v>
      </c>
      <c r="D232" t="s">
        <v>270</v>
      </c>
      <c r="E232" t="s">
        <v>198</v>
      </c>
    </row>
    <row r="233" spans="2:5" x14ac:dyDescent="0.25">
      <c r="B233" t="s">
        <v>270</v>
      </c>
      <c r="C233" t="s">
        <v>200</v>
      </c>
      <c r="D233" t="s">
        <v>270</v>
      </c>
      <c r="E233" t="s">
        <v>199</v>
      </c>
    </row>
    <row r="234" spans="2:5" x14ac:dyDescent="0.25">
      <c r="B234" t="s">
        <v>270</v>
      </c>
      <c r="C234" t="s">
        <v>199</v>
      </c>
      <c r="D234" t="s">
        <v>270</v>
      </c>
      <c r="E234" t="s">
        <v>200</v>
      </c>
    </row>
    <row r="235" spans="2:5" x14ac:dyDescent="0.25">
      <c r="B235" t="s">
        <v>270</v>
      </c>
      <c r="C235" t="s">
        <v>202</v>
      </c>
      <c r="D235" t="s">
        <v>270</v>
      </c>
      <c r="E235" t="s">
        <v>201</v>
      </c>
    </row>
    <row r="236" spans="2:5" x14ac:dyDescent="0.25">
      <c r="B236" t="s">
        <v>270</v>
      </c>
      <c r="C236" t="s">
        <v>201</v>
      </c>
      <c r="D236" t="s">
        <v>270</v>
      </c>
      <c r="E236" t="s">
        <v>202</v>
      </c>
    </row>
    <row r="237" spans="2:5" x14ac:dyDescent="0.25">
      <c r="B237" t="s">
        <v>270</v>
      </c>
      <c r="C237" t="s">
        <v>204</v>
      </c>
      <c r="D237" t="s">
        <v>270</v>
      </c>
      <c r="E237" t="s">
        <v>203</v>
      </c>
    </row>
    <row r="238" spans="2:5" x14ac:dyDescent="0.25">
      <c r="B238" t="s">
        <v>270</v>
      </c>
      <c r="C238" t="s">
        <v>203</v>
      </c>
      <c r="D238" t="s">
        <v>270</v>
      </c>
      <c r="E238" t="s">
        <v>204</v>
      </c>
    </row>
    <row r="239" spans="2:5" x14ac:dyDescent="0.25">
      <c r="B239" t="s">
        <v>270</v>
      </c>
      <c r="C239" t="s">
        <v>206</v>
      </c>
      <c r="D239" t="s">
        <v>270</v>
      </c>
      <c r="E239" t="s">
        <v>205</v>
      </c>
    </row>
    <row r="240" spans="2:5" x14ac:dyDescent="0.25">
      <c r="B240" t="s">
        <v>270</v>
      </c>
      <c r="C240" t="s">
        <v>205</v>
      </c>
      <c r="D240" t="s">
        <v>270</v>
      </c>
      <c r="E240" t="s">
        <v>206</v>
      </c>
    </row>
    <row r="241" spans="2:5" x14ac:dyDescent="0.25">
      <c r="B241" t="s">
        <v>270</v>
      </c>
      <c r="C241" t="s">
        <v>208</v>
      </c>
      <c r="D241" t="s">
        <v>270</v>
      </c>
      <c r="E241" t="s">
        <v>207</v>
      </c>
    </row>
    <row r="242" spans="2:5" x14ac:dyDescent="0.25">
      <c r="B242" t="s">
        <v>270</v>
      </c>
      <c r="C242" t="s">
        <v>207</v>
      </c>
      <c r="D242" t="s">
        <v>270</v>
      </c>
      <c r="E242" t="s">
        <v>208</v>
      </c>
    </row>
    <row r="243" spans="2:5" x14ac:dyDescent="0.25">
      <c r="B243" t="s">
        <v>270</v>
      </c>
      <c r="C243" t="s">
        <v>210</v>
      </c>
      <c r="D243" t="s">
        <v>270</v>
      </c>
      <c r="E243" t="s">
        <v>209</v>
      </c>
    </row>
    <row r="244" spans="2:5" x14ac:dyDescent="0.25">
      <c r="B244" t="s">
        <v>270</v>
      </c>
      <c r="C244" t="s">
        <v>209</v>
      </c>
      <c r="D244" t="s">
        <v>270</v>
      </c>
      <c r="E244" t="s">
        <v>210</v>
      </c>
    </row>
    <row r="245" spans="2:5" x14ac:dyDescent="0.25">
      <c r="B245" t="s">
        <v>270</v>
      </c>
      <c r="C245" t="s">
        <v>212</v>
      </c>
      <c r="D245" t="s">
        <v>270</v>
      </c>
      <c r="E245" t="s">
        <v>211</v>
      </c>
    </row>
    <row r="246" spans="2:5" x14ac:dyDescent="0.25">
      <c r="B246" t="s">
        <v>270</v>
      </c>
      <c r="C246" t="s">
        <v>211</v>
      </c>
      <c r="D246" t="s">
        <v>270</v>
      </c>
      <c r="E246" t="s">
        <v>212</v>
      </c>
    </row>
    <row r="247" spans="2:5" x14ac:dyDescent="0.25">
      <c r="B247" t="s">
        <v>270</v>
      </c>
      <c r="C247" t="s">
        <v>214</v>
      </c>
      <c r="D247" t="s">
        <v>270</v>
      </c>
      <c r="E247" t="s">
        <v>213</v>
      </c>
    </row>
    <row r="248" spans="2:5" x14ac:dyDescent="0.25">
      <c r="B248" t="s">
        <v>270</v>
      </c>
      <c r="C248" t="s">
        <v>213</v>
      </c>
      <c r="D248" t="s">
        <v>270</v>
      </c>
      <c r="E248" t="s">
        <v>214</v>
      </c>
    </row>
    <row r="249" spans="2:5" x14ac:dyDescent="0.25">
      <c r="B249" t="s">
        <v>270</v>
      </c>
      <c r="C249" t="s">
        <v>216</v>
      </c>
      <c r="D249" t="s">
        <v>270</v>
      </c>
      <c r="E249" t="s">
        <v>215</v>
      </c>
    </row>
    <row r="250" spans="2:5" x14ac:dyDescent="0.25">
      <c r="B250" t="s">
        <v>270</v>
      </c>
      <c r="C250" t="s">
        <v>215</v>
      </c>
      <c r="D250" t="s">
        <v>270</v>
      </c>
      <c r="E250" t="s">
        <v>216</v>
      </c>
    </row>
    <row r="251" spans="2:5" x14ac:dyDescent="0.25">
      <c r="B251" t="s">
        <v>270</v>
      </c>
      <c r="C251" t="s">
        <v>218</v>
      </c>
      <c r="D251" t="s">
        <v>270</v>
      </c>
      <c r="E251" t="s">
        <v>217</v>
      </c>
    </row>
    <row r="252" spans="2:5" x14ac:dyDescent="0.25">
      <c r="B252" t="s">
        <v>270</v>
      </c>
      <c r="C252" t="s">
        <v>217</v>
      </c>
      <c r="D252" t="s">
        <v>270</v>
      </c>
      <c r="E252" t="s">
        <v>218</v>
      </c>
    </row>
    <row r="253" spans="2:5" x14ac:dyDescent="0.25">
      <c r="B253" t="s">
        <v>270</v>
      </c>
      <c r="C253" t="s">
        <v>220</v>
      </c>
      <c r="D253" t="s">
        <v>270</v>
      </c>
      <c r="E253" t="s">
        <v>219</v>
      </c>
    </row>
    <row r="254" spans="2:5" x14ac:dyDescent="0.25">
      <c r="B254" t="s">
        <v>270</v>
      </c>
      <c r="C254" t="s">
        <v>219</v>
      </c>
      <c r="D254" t="s">
        <v>270</v>
      </c>
      <c r="E254" t="s">
        <v>220</v>
      </c>
    </row>
    <row r="255" spans="2:5" x14ac:dyDescent="0.25">
      <c r="B255" t="s">
        <v>270</v>
      </c>
      <c r="C255" t="s">
        <v>222</v>
      </c>
      <c r="D255" t="s">
        <v>270</v>
      </c>
      <c r="E255" t="s">
        <v>221</v>
      </c>
    </row>
    <row r="256" spans="2:5" x14ac:dyDescent="0.25">
      <c r="B256" t="s">
        <v>270</v>
      </c>
      <c r="C256" t="s">
        <v>221</v>
      </c>
      <c r="D256" t="s">
        <v>270</v>
      </c>
      <c r="E256" t="s">
        <v>222</v>
      </c>
    </row>
    <row r="257" spans="2:5" x14ac:dyDescent="0.25">
      <c r="B257" t="s">
        <v>270</v>
      </c>
      <c r="C257" t="s">
        <v>224</v>
      </c>
      <c r="D257" t="s">
        <v>270</v>
      </c>
      <c r="E257" t="s">
        <v>223</v>
      </c>
    </row>
    <row r="258" spans="2:5" x14ac:dyDescent="0.25">
      <c r="B258" t="s">
        <v>270</v>
      </c>
      <c r="C258" t="s">
        <v>223</v>
      </c>
      <c r="D258" t="s">
        <v>270</v>
      </c>
      <c r="E258" t="s">
        <v>224</v>
      </c>
    </row>
    <row r="259" spans="2:5" x14ac:dyDescent="0.25">
      <c r="B259" t="s">
        <v>270</v>
      </c>
      <c r="C259" t="s">
        <v>226</v>
      </c>
      <c r="D259" t="s">
        <v>270</v>
      </c>
      <c r="E259" t="s">
        <v>225</v>
      </c>
    </row>
    <row r="260" spans="2:5" x14ac:dyDescent="0.25">
      <c r="B260" t="s">
        <v>270</v>
      </c>
      <c r="C260" t="s">
        <v>225</v>
      </c>
      <c r="D260" t="s">
        <v>270</v>
      </c>
      <c r="E260" t="s">
        <v>226</v>
      </c>
    </row>
    <row r="261" spans="2:5" x14ac:dyDescent="0.25">
      <c r="B261" t="s">
        <v>270</v>
      </c>
      <c r="C261" t="s">
        <v>228</v>
      </c>
      <c r="D261" t="s">
        <v>270</v>
      </c>
      <c r="E261" t="s">
        <v>227</v>
      </c>
    </row>
    <row r="262" spans="2:5" x14ac:dyDescent="0.25">
      <c r="B262" t="s">
        <v>270</v>
      </c>
      <c r="C262" t="s">
        <v>227</v>
      </c>
      <c r="D262" t="s">
        <v>270</v>
      </c>
      <c r="E262" t="s">
        <v>228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/>
  <dimension ref="A1:S7"/>
  <sheetViews>
    <sheetView workbookViewId="0"/>
  </sheetViews>
  <sheetFormatPr baseColWidth="10" defaultRowHeight="15" x14ac:dyDescent="0.25"/>
  <cols>
    <col min="2" max="2" width="15.140625" bestFit="1" customWidth="1"/>
  </cols>
  <sheetData>
    <row r="1" spans="1:19" x14ac:dyDescent="0.25">
      <c r="A1" s="10"/>
      <c r="B1" s="10"/>
    </row>
    <row r="2" spans="1:19" x14ac:dyDescent="0.25">
      <c r="A2" s="10" t="s">
        <v>108</v>
      </c>
      <c r="B2" s="11">
        <v>45931.577534722222</v>
      </c>
    </row>
    <row r="3" spans="1:19" x14ac:dyDescent="0.25">
      <c r="A3" s="10"/>
      <c r="B3" s="12"/>
      <c r="M3" t="s">
        <v>166</v>
      </c>
      <c r="O3" t="s">
        <v>154</v>
      </c>
      <c r="Q3" t="s">
        <v>154</v>
      </c>
      <c r="S3" t="s">
        <v>1848</v>
      </c>
    </row>
    <row r="4" spans="1:19" x14ac:dyDescent="0.25">
      <c r="A4" s="79" t="s">
        <v>109</v>
      </c>
      <c r="B4" s="14"/>
    </row>
    <row r="5" spans="1:19" x14ac:dyDescent="0.25">
      <c r="A5" s="79"/>
      <c r="B5" s="14" t="str">
        <f>"v"&amp;B6&amp;"."&amp;B7</f>
        <v>v2.6.1</v>
      </c>
    </row>
    <row r="6" spans="1:19" x14ac:dyDescent="0.25">
      <c r="A6" s="16" t="s">
        <v>110</v>
      </c>
      <c r="B6" s="22" t="s">
        <v>132</v>
      </c>
    </row>
    <row r="7" spans="1:19" x14ac:dyDescent="0.25">
      <c r="A7" s="16" t="s">
        <v>111</v>
      </c>
      <c r="B7" s="14">
        <v>1</v>
      </c>
    </row>
  </sheetData>
  <mergeCells count="1">
    <mergeCell ref="A4:A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K71"/>
  <sheetViews>
    <sheetView tabSelected="1" zoomScale="85" zoomScaleNormal="85" workbookViewId="0">
      <selection activeCell="E17" sqref="E17:F17"/>
    </sheetView>
  </sheetViews>
  <sheetFormatPr baseColWidth="10" defaultColWidth="9.140625" defaultRowHeight="15" x14ac:dyDescent="0.25"/>
  <cols>
    <col min="1" max="4" width="9.140625" style="1"/>
    <col min="5" max="5" width="11.5703125" style="1" customWidth="1"/>
    <col min="6" max="6" width="15.7109375" style="1" customWidth="1"/>
    <col min="7" max="7" width="12.7109375" style="1" customWidth="1"/>
    <col min="8" max="8" width="16.85546875" style="1" customWidth="1"/>
    <col min="9" max="9" width="12.7109375" style="1" customWidth="1"/>
    <col min="10" max="19" width="9.140625" style="1"/>
    <col min="20" max="16384" width="9.140625" style="34"/>
  </cols>
  <sheetData>
    <row r="1" spans="1:37" x14ac:dyDescent="0.25"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37" x14ac:dyDescent="0.25"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</row>
    <row r="4" spans="1:37" ht="33.75" x14ac:dyDescent="0.5">
      <c r="F4" s="8"/>
      <c r="G4" s="8"/>
      <c r="H4" s="9" t="str">
        <f>"Pinout Planner and Trace length for " &amp;history!M3 &amp;" Series"</f>
        <v>Pinout Planner and Trace length for 2.5x7.07 Series</v>
      </c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 x14ac:dyDescent="0.25"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</row>
    <row r="6" spans="1:37" ht="21" x14ac:dyDescent="0.25">
      <c r="H6" s="7" t="str">
        <f>"Version " &amp; history!B5</f>
        <v>Version v2.6.1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</row>
    <row r="7" spans="1:37" x14ac:dyDescent="0.25"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</row>
    <row r="8" spans="1:37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</row>
    <row r="9" spans="1:37" x14ac:dyDescent="0.25"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</row>
    <row r="10" spans="1:37" ht="20.25" customHeight="1" x14ac:dyDescent="0.35">
      <c r="A10" s="6"/>
      <c r="B10" s="3" t="s">
        <v>32</v>
      </c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</row>
    <row r="11" spans="1:37" ht="0.75" hidden="1" customHeight="1" x14ac:dyDescent="0.25"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</row>
    <row r="12" spans="1:37" hidden="1" x14ac:dyDescent="0.25"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</row>
    <row r="13" spans="1:37" ht="0.75" customHeight="1" x14ac:dyDescent="0.25"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</row>
    <row r="14" spans="1:37" x14ac:dyDescent="0.25">
      <c r="J14" s="92"/>
      <c r="K14" s="92"/>
      <c r="L14" s="92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</row>
    <row r="15" spans="1:37" ht="15.75" thickBot="1" x14ac:dyDescent="0.3">
      <c r="D15" s="92"/>
      <c r="E15" s="92"/>
      <c r="F15" s="92"/>
      <c r="J15" s="92"/>
      <c r="K15" s="92"/>
      <c r="L15" s="92"/>
      <c r="M15" s="48"/>
      <c r="N15" s="48"/>
      <c r="O15" s="48"/>
      <c r="P15" s="48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</row>
    <row r="16" spans="1:37" ht="15.75" x14ac:dyDescent="0.25">
      <c r="D16" s="92"/>
      <c r="E16" s="93"/>
      <c r="F16" s="93"/>
      <c r="H16" s="56" t="s">
        <v>103</v>
      </c>
      <c r="J16" s="93"/>
      <c r="K16" s="93"/>
      <c r="L16" s="92"/>
      <c r="M16" s="48"/>
      <c r="N16" s="49"/>
      <c r="O16" s="49"/>
      <c r="P16" s="48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</row>
    <row r="17" spans="1:37" ht="16.5" thickBot="1" x14ac:dyDescent="0.3">
      <c r="D17" s="92"/>
      <c r="E17" s="94"/>
      <c r="F17" s="94"/>
      <c r="H17" s="50"/>
      <c r="J17" s="94"/>
      <c r="K17" s="94"/>
      <c r="L17" s="92"/>
      <c r="M17" s="48"/>
      <c r="N17" s="80"/>
      <c r="O17" s="80"/>
      <c r="P17" s="48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</row>
    <row r="18" spans="1:37" ht="18.75" x14ac:dyDescent="0.25">
      <c r="H18" s="35" t="s">
        <v>31</v>
      </c>
      <c r="I18" s="36"/>
      <c r="M18" s="48"/>
      <c r="N18" s="48"/>
      <c r="O18" s="48"/>
      <c r="P18" s="48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</row>
    <row r="19" spans="1:37" ht="26.25" x14ac:dyDescent="0.4">
      <c r="G19" s="38"/>
      <c r="H19" s="38" t="s">
        <v>48</v>
      </c>
      <c r="I19" s="37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</row>
    <row r="20" spans="1:37" ht="26.25" x14ac:dyDescent="0.4">
      <c r="H20" s="38" t="s">
        <v>49</v>
      </c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1:37" ht="19.5" customHeight="1" thickBot="1" x14ac:dyDescent="0.3">
      <c r="A21" s="2"/>
      <c r="B21" s="2"/>
      <c r="C21" s="2"/>
      <c r="D21" s="2"/>
      <c r="E21" s="2"/>
      <c r="F21" s="2"/>
      <c r="G21" s="81" t="s">
        <v>30</v>
      </c>
      <c r="H21" s="81"/>
      <c r="I21" s="81"/>
      <c r="J21" s="2"/>
      <c r="K21" s="2"/>
      <c r="L21" s="2"/>
      <c r="M21" s="2"/>
      <c r="N21" s="2"/>
      <c r="O21" s="2"/>
      <c r="P21" s="2"/>
      <c r="Q21" s="2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</row>
    <row r="22" spans="1:37" ht="15.75" thickTop="1" x14ac:dyDescent="0.25"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</row>
    <row r="23" spans="1:37" ht="21" x14ac:dyDescent="0.35">
      <c r="B23" s="3" t="s">
        <v>29</v>
      </c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</row>
    <row r="24" spans="1:37" x14ac:dyDescent="0.25"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</row>
    <row r="25" spans="1:37" x14ac:dyDescent="0.25">
      <c r="C25" s="1" t="s">
        <v>28</v>
      </c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</row>
    <row r="26" spans="1:37" x14ac:dyDescent="0.25">
      <c r="C26" s="1" t="s">
        <v>27</v>
      </c>
      <c r="F26" s="5">
        <f>history!B2</f>
        <v>45931.577534722222</v>
      </c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25">
      <c r="C27" s="4" t="s">
        <v>26</v>
      </c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</row>
    <row r="28" spans="1:37" x14ac:dyDescent="0.25">
      <c r="C28" s="1" t="s">
        <v>25</v>
      </c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</row>
    <row r="29" spans="1:37" ht="15.75" thickBo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</row>
    <row r="30" spans="1:37" x14ac:dyDescent="0.25"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</row>
    <row r="31" spans="1:37" ht="21" x14ac:dyDescent="0.35">
      <c r="B31" s="3" t="s">
        <v>24</v>
      </c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</row>
    <row r="32" spans="1:37" x14ac:dyDescent="0.25"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</row>
    <row r="33" spans="1:37" x14ac:dyDescent="0.25">
      <c r="C33" s="4" t="s">
        <v>23</v>
      </c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</row>
    <row r="34" spans="1:37" x14ac:dyDescent="0.25">
      <c r="C34" s="4" t="s">
        <v>22</v>
      </c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</row>
    <row r="35" spans="1:37" x14ac:dyDescent="0.25">
      <c r="C35" s="4" t="s">
        <v>21</v>
      </c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</row>
    <row r="36" spans="1:37" x14ac:dyDescent="0.25"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</row>
    <row r="37" spans="1:37" ht="15.75" thickBo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</row>
    <row r="38" spans="1:37" x14ac:dyDescent="0.25"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</row>
    <row r="39" spans="1:37" ht="21" x14ac:dyDescent="0.35">
      <c r="B39" s="3" t="s">
        <v>20</v>
      </c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</row>
    <row r="40" spans="1:37" x14ac:dyDescent="0.25"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</row>
    <row r="41" spans="1:37" x14ac:dyDescent="0.25">
      <c r="C41" s="1" t="s">
        <v>50</v>
      </c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</row>
    <row r="42" spans="1:37" x14ac:dyDescent="0.25">
      <c r="C42" s="1" t="s">
        <v>51</v>
      </c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</row>
    <row r="43" spans="1:37" x14ac:dyDescent="0.25"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</row>
    <row r="44" spans="1:37" x14ac:dyDescent="0.25"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</row>
    <row r="45" spans="1:37" x14ac:dyDescent="0.25"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</row>
    <row r="46" spans="1:37" x14ac:dyDescent="0.25"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</row>
    <row r="47" spans="1:37" x14ac:dyDescent="0.25"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</row>
    <row r="48" spans="1:37" x14ac:dyDescent="0.25"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</row>
    <row r="49" spans="20:37" x14ac:dyDescent="0.25"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</row>
    <row r="50" spans="20:37" x14ac:dyDescent="0.25"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</row>
    <row r="51" spans="20:37" x14ac:dyDescent="0.25"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</row>
    <row r="52" spans="20:37" x14ac:dyDescent="0.25"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</row>
    <row r="53" spans="20:37" x14ac:dyDescent="0.25"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</row>
    <row r="54" spans="20:37" x14ac:dyDescent="0.25"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</row>
    <row r="55" spans="20:37" x14ac:dyDescent="0.25"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</row>
    <row r="56" spans="20:37" x14ac:dyDescent="0.25"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</row>
    <row r="57" spans="20:37" x14ac:dyDescent="0.25"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</row>
    <row r="58" spans="20:37" x14ac:dyDescent="0.25"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</row>
    <row r="59" spans="20:37" x14ac:dyDescent="0.25"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</row>
    <row r="60" spans="20:37" x14ac:dyDescent="0.25"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</row>
    <row r="61" spans="20:37" x14ac:dyDescent="0.25"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</row>
    <row r="62" spans="20:37" x14ac:dyDescent="0.25"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</row>
    <row r="63" spans="20:37" x14ac:dyDescent="0.25"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</row>
    <row r="64" spans="20:37" x14ac:dyDescent="0.25"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</row>
    <row r="65" spans="20:37" x14ac:dyDescent="0.25"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</row>
    <row r="66" spans="20:37" x14ac:dyDescent="0.25"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</row>
    <row r="67" spans="20:37" x14ac:dyDescent="0.25"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</row>
    <row r="68" spans="20:37" x14ac:dyDescent="0.25"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</row>
    <row r="69" spans="20:37" x14ac:dyDescent="0.25"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</row>
    <row r="70" spans="20:37" x14ac:dyDescent="0.25"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</row>
    <row r="71" spans="20:37" x14ac:dyDescent="0.25"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</row>
  </sheetData>
  <mergeCells count="6">
    <mergeCell ref="N17:O17"/>
    <mergeCell ref="G21:I21"/>
    <mergeCell ref="J17:K17"/>
    <mergeCell ref="E16:F16"/>
    <mergeCell ref="J16:K16"/>
    <mergeCell ref="E17:F17"/>
  </mergeCells>
  <dataValidations count="1">
    <dataValidation allowBlank="1" showInputMessage="1" showErrorMessage="1" sqref="J17:K17 E17:F17" xr:uid="{2D99586C-9048-4FA2-AD83-BAD05165EE0D}"/>
  </dataValidations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949130-44B3-4271-9274-C2CBBFE7A32E}">
          <x14:formula1>
            <xm:f>history!$S$3:$S$3</xm:f>
          </x14:formula1>
          <xm:sqref>H17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/>
  <dimension ref="A1:W7"/>
  <sheetViews>
    <sheetView zoomScaleNormal="100" workbookViewId="0">
      <pane ySplit="5" topLeftCell="A6" activePane="bottomLeft" state="frozen"/>
      <selection activeCell="C6" sqref="C6:P7"/>
      <selection pane="bottomLeft" activeCell="A8" sqref="A8:XFD1652"/>
    </sheetView>
  </sheetViews>
  <sheetFormatPr baseColWidth="10" defaultColWidth="9.140625" defaultRowHeight="15" customHeight="1" outlineLevelCol="1" x14ac:dyDescent="0.25"/>
  <cols>
    <col min="1" max="1" width="1.28515625" style="28" customWidth="1"/>
    <col min="2" max="2" width="7.28515625" style="30" customWidth="1"/>
    <col min="3" max="3" width="31" style="33" customWidth="1"/>
    <col min="4" max="4" width="9.7109375" style="30" customWidth="1"/>
    <col min="5" max="5" width="6" style="30" customWidth="1"/>
    <col min="6" max="6" width="26" style="30" customWidth="1" outlineLevel="1"/>
    <col min="7" max="7" width="18.42578125" style="30" customWidth="1" outlineLevel="1"/>
    <col min="8" max="8" width="9.140625" style="30" customWidth="1" outlineLevel="1"/>
    <col min="9" max="9" width="20.85546875" style="30" customWidth="1" outlineLevel="1"/>
    <col min="10" max="10" width="10.7109375" style="30" customWidth="1"/>
    <col min="11" max="11" width="9.7109375" style="30" customWidth="1"/>
    <col min="12" max="12" width="10.5703125" style="30" bestFit="1" customWidth="1"/>
    <col min="13" max="13" width="9.28515625" style="30" customWidth="1"/>
    <col min="14" max="14" width="15.28515625" style="30" customWidth="1" outlineLevel="1"/>
    <col min="15" max="15" width="18.5703125" style="30" customWidth="1" outlineLevel="1"/>
    <col min="16" max="16" width="12.28515625" style="30" customWidth="1" outlineLevel="1"/>
    <col min="17" max="17" width="9.42578125" style="30" customWidth="1"/>
    <col min="18" max="18" width="19.42578125" style="30" customWidth="1"/>
    <col min="19" max="19" width="24.7109375" style="21" customWidth="1"/>
    <col min="20" max="22" width="10.7109375" style="30" customWidth="1"/>
  </cols>
  <sheetData>
    <row r="1" spans="2:23" ht="15" customHeight="1" x14ac:dyDescent="0.25">
      <c r="B1" s="28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O1" s="28"/>
      <c r="P1" s="28"/>
      <c r="Q1" s="28"/>
      <c r="R1" s="28"/>
      <c r="S1" s="20"/>
      <c r="T1" s="40"/>
      <c r="U1" s="40"/>
      <c r="V1" s="40"/>
      <c r="W1" s="10"/>
    </row>
    <row r="2" spans="2:23" ht="15" customHeight="1" x14ac:dyDescent="0.25">
      <c r="B2" s="82" t="s">
        <v>42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40"/>
      <c r="U2" s="40"/>
      <c r="V2" s="40"/>
      <c r="W2" s="10"/>
    </row>
    <row r="3" spans="2:23" ht="15" customHeight="1" x14ac:dyDescent="0.25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40"/>
      <c r="U3" s="40"/>
      <c r="V3" s="40"/>
      <c r="W3" s="10"/>
    </row>
    <row r="4" spans="2:23" ht="15" customHeight="1" x14ac:dyDescent="0.25">
      <c r="B4" s="31"/>
      <c r="C4" s="85">
        <f>'Overview, Notes &amp; Disclaimer'!E17</f>
        <v>0</v>
      </c>
      <c r="D4" s="86"/>
      <c r="E4" s="86"/>
      <c r="F4" s="86"/>
      <c r="G4" s="86"/>
      <c r="H4" s="86"/>
      <c r="I4" s="86"/>
      <c r="J4" s="87"/>
      <c r="K4" s="83" t="s">
        <v>37</v>
      </c>
      <c r="L4" s="84"/>
      <c r="M4" s="85">
        <f>'Overview, Notes &amp; Disclaimer'!J17</f>
        <v>0</v>
      </c>
      <c r="N4" s="86"/>
      <c r="O4" s="86"/>
      <c r="P4" s="86"/>
      <c r="Q4" s="86"/>
      <c r="R4" s="87"/>
      <c r="S4" s="18" t="s">
        <v>17</v>
      </c>
      <c r="T4" s="40"/>
      <c r="U4" s="40"/>
      <c r="V4" s="40"/>
      <c r="W4" s="10"/>
    </row>
    <row r="5" spans="2:23" ht="15" customHeight="1" x14ac:dyDescent="0.25">
      <c r="B5" s="59" t="s">
        <v>9</v>
      </c>
      <c r="C5" s="59" t="s">
        <v>36</v>
      </c>
      <c r="D5" s="59" t="s">
        <v>123</v>
      </c>
      <c r="E5" s="60" t="s">
        <v>122</v>
      </c>
      <c r="F5" s="59" t="s">
        <v>86</v>
      </c>
      <c r="G5" s="59" t="s">
        <v>12</v>
      </c>
      <c r="H5" s="59" t="s">
        <v>102</v>
      </c>
      <c r="I5" s="59" t="s">
        <v>41</v>
      </c>
      <c r="J5" s="59" t="s">
        <v>44</v>
      </c>
      <c r="K5" s="59" t="s">
        <v>104</v>
      </c>
      <c r="L5" s="59" t="s">
        <v>105</v>
      </c>
      <c r="M5" s="59" t="s">
        <v>44</v>
      </c>
      <c r="N5" s="59" t="s">
        <v>86</v>
      </c>
      <c r="O5" s="59" t="s">
        <v>14</v>
      </c>
      <c r="P5" s="59" t="s">
        <v>102</v>
      </c>
      <c r="Q5" s="59" t="s">
        <v>18</v>
      </c>
      <c r="R5" s="59" t="s">
        <v>106</v>
      </c>
      <c r="S5" s="59" t="s">
        <v>107</v>
      </c>
      <c r="T5" s="40"/>
      <c r="U5" s="40"/>
      <c r="V5" s="40"/>
      <c r="W5" s="10"/>
    </row>
    <row r="6" spans="2:23" ht="15" customHeight="1" x14ac:dyDescent="0.25">
      <c r="B6" s="61">
        <v>1</v>
      </c>
      <c r="C6" s="62">
        <f>IFERROR(IF($C$4="TEBT0808_REV01",#REF!,IF($C$4="TEBF0808_REV05",#REF!,IF($C$4="TEBF0808_REV04A",#REF!,IF($C$4="TEBF0808_REV04",#REF!,IF($C$4="TEBF0808_REV03",#REF!,IF($C$4="TEBF0808_REV02",#REF!,IF($C$4="TEBF0808_REV01",#REF!,))))))),"---")</f>
        <v>0</v>
      </c>
      <c r="D6" s="61">
        <f>IFERROR(IF($C$4="TEBT0808_REV01",#REF!,IF($C$4="TEBF0808_REV05",#REF!,IF($C$4="TEBF0808_REV04A",#REF!,IF($C$4="TEBF0808_REV04",#REF!,IF($C$4="TEBF0808_REV03",#REF!,IF($C$4="TEBF0808_REV02",#REF!,IF($C$4="TEBF0808_REV01",#REF!,))))))),"---")</f>
        <v>0</v>
      </c>
      <c r="E6" s="61">
        <f>IFERROR(IF($C$4="TEBT0808_REV01",#REF!,IF($C$4="TEBF0808_REV05",#REF!,IF($C$4="TEBF0808_REV04A",#REF!,IF($C$4="TEBF0808_REV04",#REF!,IF($C$4="TEBF0808_REV03",#REF!,IF($C$4="TEBF0808_REV02",#REF!,IF($C$4="TEBF0808_REV01",#REF!,))))))),"---")</f>
        <v>0</v>
      </c>
      <c r="F6" s="61" t="str">
        <f>IFERROR(IF(VLOOKUP($D6&amp;"-"&amp;$E6,IF($C$4="TEBF0808_REV01",#REF!,IF($C$4="TEBF0808_REV02",#REF!,IF($C$4="TEBF0808_REV03",#REF!,IF($C$4="TEBF0808_REV04",#REF!,IF($C$4="TEBF0808_REV04A",#REF!,IF($C$4="TEBF0808_REV05",#REF!,IF($C$4="TEBT0808_REV01",#REF!))))))),4,0)="--","---",IF($C$4="TEBF0808_REV01",#REF!&amp; " --&gt; " &amp;#REF!&amp; " --&gt; ",IF($C$4="TEBF0808_REV02",#REF!&amp; " --&gt; " &amp;#REF!&amp; " --&gt; ",IF($C$4="TEBF0808_REV03",#REF!&amp; " --&gt; " &amp;#REF!&amp; " --&gt; ",IF($C$4="TEBF0808_REV04",#REF!&amp; " --&gt; " &amp;#REF!&amp; " --&gt; ",IF($C$4="TEBF0808_REV04A",#REF!&amp; " --&gt; " &amp;#REF!&amp; " --&gt; ",IF($C$4="TEBF0808_REV05",#REF!&amp; " --&gt; " &amp;#REF!&amp; " --&gt; ",IF($C$4="TEBT0808_REV01",#REF!&amp; " --&gt; " &amp;#REF!&amp; " --&gt; ")))))))),"---")</f>
        <v>---</v>
      </c>
      <c r="G6" s="61" t="str">
        <f>IFERROR(IF(VLOOKUP($D6&amp;"-"&amp;$E6,IF($C$4="TEBF0808_REV01",#REF!,IF($C$4="TEBF0808_REV02",#REF!,IF($C$4="TEBF0808_REV03",#REF!,IF($C$4="TEBF0808_REV04",#REF!,IF($C$4="TEBF0808_REV04A",#REF!,IF($C$4="TEBF0808_REV05",#REF!,IF($C$4="TEBT0808_REV01",#REF!))))))),3,0)="--",VLOOKUP($D6&amp;"-"&amp;$E6,IF($C$4="TEBF0808_REV01",#REF!,IF($C$4="TEBF0808_REV02",#REF!,IF($C$4="TEBF0808_REV03",#REF!,IF($C$4="TEBF0808_REV04",#REF!,IF($C$4="TEBF0808_REV04A",#REF!,IF($C$4="TEBF0808_REV05",#REF!,IF($C$4="TEBT0808_REV01",#REF!))))))),2,0),VLOOKUP($D6&amp;"-"&amp;$E6,IF($C$4="TEBF0808_REV01",#REF!,IF($C$4="TEBF0808_REV02",#REF!,IF($C$4="TEBF0808_REV03",#REF!,IF($C$4="TEBF0808_REV04",#REF!,IF($C$4="TEBF0808_REV04A",#REF!,IF($C$4="TEBF0808_REV05",#REF!,IF($C$4="TEBT0808_REV01",#REF!))))))),3,0)),"---")</f>
        <v>---</v>
      </c>
      <c r="H6" s="61" t="str">
        <f>IFERROR(VLOOKUP(G6,IF($C$4="TEBT0808_REV01",#REF!,IF($C$4="TEBF0808_REV05",#REF!,IF($C$4="TEBF0808_REV04A",#REF!,IF($C$4="TEBF0808_REV04",#REF!,IF($C$4="TEBF0808_REV03",#REF!,IF($C$4="TEBF0808_REV02",#REF!,IF($C$4="TEBF0808_REV01",#REF!))))))),14,0),"---")</f>
        <v>---</v>
      </c>
      <c r="I6" s="61" t="str">
        <f>IFERROR(VLOOKUP($D6&amp;"-"&amp;$E6,IF($C$4="TEBF0808_REV01",#REF!,IF($C$4="TEBF0808_REV02",#REF!,IF($C$4="TEBF0808_REV03",#REF!,IF($C$4="TEBF0808_REV04",#REF!,IF($C$4="TEBF0808_REV04A",#REF!,IF($C$4="TEBF0808_REV05",#REF!,IF($C$4="TEBT0808_REV01",#REF!,"???"))))))),6,0),"---")</f>
        <v>---</v>
      </c>
      <c r="J6" s="63" t="str">
        <f>IFERROR(VLOOKUP($D6&amp;"-"&amp;$E6,IF($C$4="TEBF0808_REV01",#REF!,IF($C$4="TEBF0808_REV02",#REF!,IF($C$4="TEBF0808_REV03",#REF!,IF($C$4="TEBF0808_REV04",#REF!,IF($C$4="TEBF0808_REV04A",#REF!,IF($C$4="TEBF0808_REV05",#REF!,IF($C$4="TEBT0808_REV01",#REF!,"???"))))))),8,0),"---")</f>
        <v>---</v>
      </c>
      <c r="K6" s="64" t="str">
        <f>IFERROR(VLOOKUP($D6&amp;"-"&amp;$E6,IF($C$4="TEBT0808_REV01",#REF!,IF($C$4="TEBF0808_REV05",#REF!,IF($C$4="TEBF0808_REV04A",#REF!,IF($C$4="TEBF0808_REV04",#REF!,IF($C$4="TEBF0808_REV03",#REF!,IF($C$4="TEBF0808_REV02",#REF!,IF($C$4="TEBF0808_REV01",#REF!))))))),9,0),"---")</f>
        <v>---</v>
      </c>
      <c r="L6" s="61" t="str">
        <f>IFERROR(VLOOKUP(K6,#REF!,2,0),"---")</f>
        <v>---</v>
      </c>
      <c r="M6" s="61" t="str">
        <f>IFERROR(VLOOKUP(L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5,0),"---")</f>
        <v>---</v>
      </c>
      <c r="N6" s="61" t="str">
        <f>IFERROR(VLOOKUP(L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6,0),"---")</f>
        <v>---</v>
      </c>
      <c r="O6" s="65" t="str">
        <f>IFERROR(VLOOKUP(L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2,0),"---")</f>
        <v>---</v>
      </c>
      <c r="P6" s="61" t="str">
        <f>IFERROR(VLOOKUP(O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2,0),"---")</f>
        <v>---</v>
      </c>
      <c r="Q6" s="61" t="str">
        <f>IFERROR(VLOOKUP(L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3,0),"---")</f>
        <v>---</v>
      </c>
      <c r="R6" s="61" t="str">
        <f>IFERROR(VLOOKUP(O6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3,0),"---")</f>
        <v>---</v>
      </c>
      <c r="S6" s="61" t="str">
        <f>IFERROR(SUBSTITUTE(I6,"mm","")+SUBSTITUTE(R6,"mm",""),"---")</f>
        <v>---</v>
      </c>
    </row>
    <row r="7" spans="2:23" ht="15" customHeight="1" x14ac:dyDescent="0.25">
      <c r="B7" s="61">
        <f>B6+1</f>
        <v>2</v>
      </c>
      <c r="C7" s="62">
        <f>IFERROR(IF($C$4="TEBT0808_REV01",#REF!,IF($C$4="TEBF0808_REV05",#REF!,IF($C$4="TEBF0808_REV04A",#REF!,IF($C$4="TEBF0808_REV04",#REF!,IF($C$4="TEBF0808_REV03",#REF!,IF($C$4="TEBF0808_REV02",#REF!,IF($C$4="TEBF0808_REV01",#REF!,))))))),"---")</f>
        <v>0</v>
      </c>
      <c r="D7" s="61">
        <f>IFERROR(IF($C$4="TEBT0808_REV01",#REF!,IF($C$4="TEBF0808_REV05",#REF!,IF($C$4="TEBF0808_REV04A",#REF!,IF($C$4="TEBF0808_REV04",#REF!,IF($C$4="TEBF0808_REV03",#REF!,IF($C$4="TEBF0808_REV02",#REF!,IF($C$4="TEBF0808_REV01",#REF!,))))))),"---")</f>
        <v>0</v>
      </c>
      <c r="E7" s="61">
        <f>IFERROR(IF($C$4="TEBT0808_REV01",#REF!,IF($C$4="TEBF0808_REV05",#REF!,IF($C$4="TEBF0808_REV04A",#REF!,IF($C$4="TEBF0808_REV04",#REF!,IF($C$4="TEBF0808_REV03",#REF!,IF($C$4="TEBF0808_REV02",#REF!,IF($C$4="TEBF0808_REV01",#REF!,))))))),"---")</f>
        <v>0</v>
      </c>
      <c r="F7" s="61" t="str">
        <f>IFERROR(IF(VLOOKUP($D7&amp;"-"&amp;$E7,IF($C$4="TEBF0808_REV01",#REF!,IF($C$4="TEBF0808_REV02",#REF!,IF($C$4="TEBF0808_REV03",#REF!,IF($C$4="TEBF0808_REV04",#REF!,IF($C$4="TEBF0808_REV04A",#REF!,IF($C$4="TEBF0808_REV05",#REF!,IF($C$4="TEBT0808_REV01",#REF!))))))),4,0)="--","---",IF($C$4="TEBF0808_REV01",#REF!&amp; " --&gt; " &amp;#REF!&amp; " --&gt; ",IF($C$4="TEBF0808_REV02",#REF!&amp; " --&gt; " &amp;#REF!&amp; " --&gt; ",IF($C$4="TEBF0808_REV03",#REF!&amp; " --&gt; " &amp;#REF!&amp; " --&gt; ",IF($C$4="TEBF0808_REV04",#REF!&amp; " --&gt; " &amp;#REF!&amp; " --&gt; ",IF($C$4="TEBF0808_REV04A",#REF!&amp; " --&gt; " &amp;#REF!&amp; " --&gt; ",IF($C$4="TEBF0808_REV05",#REF!&amp; " --&gt; " &amp;#REF!&amp; " --&gt; ",IF($C$4="TEBT0808_REV01",#REF!&amp; " --&gt; " &amp;#REF!&amp; " --&gt; ")))))))),"---")</f>
        <v>---</v>
      </c>
      <c r="G7" s="61" t="str">
        <f>IFERROR(IF(VLOOKUP($D7&amp;"-"&amp;$E7,IF($C$4="TEBF0808_REV01",#REF!,IF($C$4="TEBF0808_REV02",#REF!,IF($C$4="TEBF0808_REV03",#REF!,IF($C$4="TEBF0808_REV04",#REF!,IF($C$4="TEBF0808_REV04A",#REF!,IF($C$4="TEBF0808_REV05",#REF!,IF($C$4="TEBT0808_REV01",#REF!))))))),3,0)="--",VLOOKUP($D7&amp;"-"&amp;$E7,IF($C$4="TEBF0808_REV01",#REF!,IF($C$4="TEBF0808_REV02",#REF!,IF($C$4="TEBF0808_REV03",#REF!,IF($C$4="TEBF0808_REV04",#REF!,IF($C$4="TEBF0808_REV04A",#REF!,IF($C$4="TEBF0808_REV05",#REF!,IF($C$4="TEBT0808_REV01",#REF!))))))),2,0),VLOOKUP($D7&amp;"-"&amp;$E7,IF($C$4="TEBF0808_REV01",#REF!,IF($C$4="TEBF0808_REV02",#REF!,IF($C$4="TEBF0808_REV03",#REF!,IF($C$4="TEBF0808_REV04",#REF!,IF($C$4="TEBF0808_REV04A",#REF!,IF($C$4="TEBF0808_REV05",#REF!,IF($C$4="TEBT0808_REV01",#REF!))))))),3,0)),"---")</f>
        <v>---</v>
      </c>
      <c r="H7" s="61" t="str">
        <f>IFERROR(VLOOKUP(G7,IF($C$4="TEBT0808_REV01",#REF!,IF($C$4="TEBF0808_REV05",#REF!,IF($C$4="TEBF0808_REV04A",#REF!,IF($C$4="TEBF0808_REV04",#REF!,IF($C$4="TEBF0808_REV03",#REF!,IF($C$4="TEBF0808_REV02",#REF!,IF($C$4="TEBF0808_REV01",#REF!))))))),14,0),"---")</f>
        <v>---</v>
      </c>
      <c r="I7" s="61" t="str">
        <f>IFERROR(VLOOKUP($D7&amp;"-"&amp;$E7,IF($C$4="TEBF0808_REV01",#REF!,IF($C$4="TEBF0808_REV02",#REF!,IF($C$4="TEBF0808_REV03",#REF!,IF($C$4="TEBF0808_REV04",#REF!,IF($C$4="TEBF0808_REV04A",#REF!,IF($C$4="TEBF0808_REV05",#REF!,IF($C$4="TEBT0808_REV01",#REF!,"???"))))))),6,0),"---")</f>
        <v>---</v>
      </c>
      <c r="J7" s="63" t="str">
        <f>IFERROR(VLOOKUP($D7&amp;"-"&amp;$E7,IF($C$4="TEBF0808_REV01",#REF!,IF($C$4="TEBF0808_REV02",#REF!,IF($C$4="TEBF0808_REV03",#REF!,IF($C$4="TEBF0808_REV04",#REF!,IF($C$4="TEBF0808_REV04A",#REF!,IF($C$4="TEBF0808_REV05",#REF!,IF($C$4="TEBT0808_REV01",#REF!,"???"))))))),8,0),"---")</f>
        <v>---</v>
      </c>
      <c r="K7" s="64" t="str">
        <f>IFERROR(VLOOKUP($D7&amp;"-"&amp;$E7,IF($C$4="TEBT0808_REV01",#REF!,IF($C$4="TEBF0808_REV05",#REF!,IF($C$4="TEBF0808_REV04A",#REF!,IF($C$4="TEBF0808_REV04",#REF!,IF($C$4="TEBF0808_REV03",#REF!,IF($C$4="TEBF0808_REV02",#REF!,IF($C$4="TEBF0808_REV01",#REF!))))))),9,0),"---")</f>
        <v>---</v>
      </c>
      <c r="L7" s="61" t="str">
        <f>IFERROR(VLOOKUP(K7,#REF!,2,0),"---")</f>
        <v>---</v>
      </c>
      <c r="M7" s="61" t="str">
        <f>IFERROR(VLOOKUP(L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5,0),"---")</f>
        <v>---</v>
      </c>
      <c r="N7" s="61" t="str">
        <f>IFERROR(VLOOKUP(L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6,0),"---")</f>
        <v>---</v>
      </c>
      <c r="O7" s="65" t="str">
        <f>IFERROR(VLOOKUP(L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2,0),"---")</f>
        <v>---</v>
      </c>
      <c r="P7" s="61" t="str">
        <f>IFERROR(VLOOKUP(O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2,0),"---")</f>
        <v>---</v>
      </c>
      <c r="Q7" s="61" t="str">
        <f>IFERROR(VLOOKUP(L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3,0),"---")</f>
        <v>---</v>
      </c>
      <c r="R7" s="61" t="str">
        <f>IFERROR(VLOOKUP(O7,IF($M$4="TE0803_REV01",#REF!,IF($M$4="TE0803_REV02",#REF!,IF($M$4="TE0803_REV03",#REF!,IF($M$4="TE0803_REV04",#REF!,IF($M$4="TE0807_REV01",#REF!,IF($M$4="TE0807_REV02",#REF!,IF($M$4="TE0807_REV03",#REF!,IF($M$4="TE0807_REV04",#REF!,IF($M$4="TE0808_REV01",#REF!,IF($M$4="TE0808_REV02",#REF!,IF($M$4="TE0808_REV03",#REF!,IF($M$4="TE0808_REV04",#REF!,IF($M$4="TE0808_REV05",#REF!))))))))))))),3,0),"---")</f>
        <v>---</v>
      </c>
      <c r="S7" s="61" t="str">
        <f>IFERROR(SUBSTITUTE(I7,"mm","")+SUBSTITUTE(R7,"mm",""),"---")</f>
        <v>---</v>
      </c>
    </row>
  </sheetData>
  <autoFilter ref="B5:S5" xr:uid="{00000000-0009-0000-0000-000003000000}"/>
  <mergeCells count="4">
    <mergeCell ref="B2:S3"/>
    <mergeCell ref="K4:L4"/>
    <mergeCell ref="C4:J4"/>
    <mergeCell ref="M4:R4"/>
  </mergeCells>
  <phoneticPr fontId="31" type="noConversion"/>
  <conditionalFormatting sqref="C6:C7">
    <cfRule type="expression" dxfId="94" priority="25">
      <formula>$I6="---"</formula>
    </cfRule>
  </conditionalFormatting>
  <conditionalFormatting sqref="E6:E7">
    <cfRule type="expression" dxfId="93" priority="15">
      <formula>ISODD(E6)</formula>
    </cfRule>
    <cfRule type="expression" dxfId="92" priority="16">
      <formula>ISEVEN(E6)</formula>
    </cfRule>
  </conditionalFormatting>
  <conditionalFormatting sqref="J6:J7 M6:M7">
    <cfRule type="cellIs" dxfId="91" priority="24" operator="notEqual">
      <formula>"---"</formula>
    </cfRule>
  </conditionalFormatting>
  <conditionalFormatting sqref="K1:K4">
    <cfRule type="containsText" dxfId="90" priority="50" operator="containsText" text="J1*">
      <formula>NOT(ISERROR(SEARCH("J1*",K1)))</formula>
    </cfRule>
  </conditionalFormatting>
  <conditionalFormatting sqref="K6:K1048576">
    <cfRule type="containsText" dxfId="86" priority="19" operator="containsText" text="J1*">
      <formula>NOT(ISERROR(SEARCH("J1*",K6)))</formula>
    </cfRule>
  </conditionalFormatting>
  <conditionalFormatting sqref="L6:L7">
    <cfRule type="containsText" dxfId="85" priority="20" operator="containsText" text="J4*">
      <formula>NOT(ISERROR(SEARCH("J4*",L6)))</formula>
    </cfRule>
    <cfRule type="containsText" dxfId="84" priority="21" operator="containsText" text="J3*">
      <formula>NOT(ISERROR(SEARCH("J3*",L6)))</formula>
    </cfRule>
    <cfRule type="containsText" dxfId="83" priority="22" operator="containsText" text="J2*">
      <formula>NOT(ISERROR(SEARCH("J2*",L6)))</formula>
    </cfRule>
    <cfRule type="containsText" dxfId="82" priority="23" operator="containsText" text="J1*">
      <formula>NOT(ISERROR(SEARCH("J1*",L6)))</formula>
    </cfRule>
  </conditionalFormatting>
  <conditionalFormatting sqref="Q6:Q7">
    <cfRule type="cellIs" dxfId="81" priority="17" operator="equal">
      <formula>"--"</formula>
    </cfRule>
    <cfRule type="cellIs" dxfId="80" priority="18" operator="notEqual">
      <formula>"---"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6" operator="containsText" id="{FCE4DEF0-8951-4323-A5C1-FE76A0E4027F}">
            <xm:f>NOT(ISERROR(SEARCH("J10*",K6)))</xm:f>
            <xm:f>"J10*"</xm:f>
            <x14:dxf>
              <font>
                <color auto="1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27" operator="containsText" id="{68F9135E-A01D-4D3C-B619-4572B0346203}">
            <xm:f>NOT(ISERROR(SEARCH("J4*",K6)))</xm:f>
            <xm:f>"J4*"</xm:f>
            <x14:dxf>
              <font>
                <color auto="1"/>
              </font>
              <fill>
                <patternFill>
                  <bgColor theme="6" tint="0.79998168889431442"/>
                </patternFill>
              </fill>
            </x14:dxf>
          </x14:cfRule>
          <x14:cfRule type="containsText" priority="28" operator="containsText" id="{BDD0AEC4-7746-4842-BFE0-460CE31BA105}">
            <xm:f>NOT(ISERROR(SEARCH("J11*",K6)))</xm:f>
            <xm:f>"J11*"</xm:f>
            <x14:dxf>
              <font>
                <color auto="1"/>
              </font>
              <fill>
                <patternFill>
                  <bgColor theme="7" tint="0.79998168889431442"/>
                </patternFill>
              </fill>
            </x14:dxf>
          </x14:cfRule>
          <xm:sqref>K6:K7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9"/>
  <dimension ref="A1:V7"/>
  <sheetViews>
    <sheetView zoomScaleNormal="100" workbookViewId="0">
      <pane ySplit="5" topLeftCell="A326" activePane="bottomLeft" state="frozen"/>
      <selection activeCell="C6" sqref="C6:P7"/>
      <selection pane="bottomLeft" activeCell="A8" sqref="A8:XFD118"/>
    </sheetView>
  </sheetViews>
  <sheetFormatPr baseColWidth="10" defaultColWidth="9.140625" defaultRowHeight="15" customHeight="1" outlineLevelCol="1" x14ac:dyDescent="0.25"/>
  <cols>
    <col min="1" max="1" width="54.28515625" style="28" customWidth="1"/>
    <col min="2" max="2" width="10.5703125" style="30" bestFit="1" customWidth="1"/>
    <col min="3" max="3" width="15.5703125" style="30" bestFit="1" customWidth="1"/>
    <col min="4" max="4" width="12" style="30" customWidth="1"/>
    <col min="5" max="5" width="9.140625" style="30" customWidth="1"/>
    <col min="6" max="6" width="24.85546875" style="30" customWidth="1" outlineLevel="1"/>
    <col min="7" max="7" width="21.140625" style="30" customWidth="1" outlineLevel="1"/>
    <col min="8" max="8" width="15" style="30" customWidth="1" outlineLevel="1"/>
    <col min="9" max="9" width="19" style="30" customWidth="1"/>
    <col min="10" max="10" width="11.28515625" style="30" bestFit="1" customWidth="1"/>
    <col min="11" max="11" width="24.28515625" style="30" bestFit="1" customWidth="1"/>
    <col min="12" max="14" width="10.7109375" style="22" customWidth="1"/>
    <col min="15" max="15" width="9.140625" style="10"/>
  </cols>
  <sheetData>
    <row r="1" spans="2:22" ht="15" customHeight="1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40"/>
      <c r="M1" s="40"/>
      <c r="N1" s="40"/>
      <c r="P1" s="10"/>
      <c r="Q1" s="10"/>
      <c r="R1" s="10"/>
      <c r="S1" s="10"/>
      <c r="T1" s="10"/>
      <c r="U1" s="10"/>
      <c r="V1" s="10"/>
    </row>
    <row r="2" spans="2:22" ht="15" customHeight="1" x14ac:dyDescent="0.25">
      <c r="B2" s="82" t="s">
        <v>42</v>
      </c>
      <c r="C2" s="88"/>
      <c r="D2" s="82"/>
      <c r="E2" s="82"/>
      <c r="F2" s="82"/>
      <c r="G2" s="82"/>
      <c r="H2" s="82"/>
      <c r="I2" s="82"/>
      <c r="J2" s="82"/>
      <c r="K2" s="82"/>
      <c r="L2" s="40"/>
      <c r="M2" s="40"/>
      <c r="N2" s="40"/>
      <c r="P2" s="10"/>
      <c r="Q2" s="10"/>
      <c r="R2" s="10"/>
      <c r="S2" s="10"/>
      <c r="T2" s="10"/>
      <c r="U2" s="10"/>
      <c r="V2" s="10"/>
    </row>
    <row r="3" spans="2:22" ht="15" customHeight="1" x14ac:dyDescent="0.25">
      <c r="B3" s="82"/>
      <c r="C3" s="88"/>
      <c r="D3" s="82"/>
      <c r="E3" s="82"/>
      <c r="F3" s="82"/>
      <c r="G3" s="82"/>
      <c r="H3" s="82"/>
      <c r="I3" s="82"/>
      <c r="J3" s="82"/>
      <c r="K3" s="82"/>
      <c r="L3" s="40"/>
      <c r="M3" s="40"/>
      <c r="N3" s="40"/>
      <c r="P3" s="10"/>
      <c r="Q3" s="10"/>
      <c r="R3" s="10"/>
      <c r="S3" s="10"/>
      <c r="T3" s="10"/>
      <c r="U3" s="10"/>
      <c r="V3" s="10"/>
    </row>
    <row r="4" spans="2:22" ht="15" customHeight="1" x14ac:dyDescent="0.25">
      <c r="B4" s="31"/>
      <c r="C4" s="85">
        <f>'Overview, Notes &amp; Disclaimer'!J17</f>
        <v>0</v>
      </c>
      <c r="D4" s="86"/>
      <c r="E4" s="86"/>
      <c r="F4" s="86"/>
      <c r="G4" s="86"/>
      <c r="H4" s="86"/>
      <c r="I4" s="86"/>
      <c r="J4" s="86"/>
      <c r="K4" s="87"/>
      <c r="M4" s="40"/>
      <c r="N4" s="40"/>
      <c r="P4" s="10"/>
      <c r="Q4" s="10"/>
      <c r="R4" s="10"/>
      <c r="S4" s="10"/>
      <c r="T4" s="10"/>
      <c r="U4" s="10"/>
      <c r="V4" s="10"/>
    </row>
    <row r="5" spans="2:22" ht="15" customHeight="1" x14ac:dyDescent="0.25">
      <c r="B5" s="66" t="s">
        <v>9</v>
      </c>
      <c r="C5" s="66" t="s">
        <v>36</v>
      </c>
      <c r="D5" s="66" t="s">
        <v>123</v>
      </c>
      <c r="E5" s="66" t="s">
        <v>122</v>
      </c>
      <c r="F5" s="66" t="s">
        <v>86</v>
      </c>
      <c r="G5" s="66" t="s">
        <v>14</v>
      </c>
      <c r="H5" s="66" t="s">
        <v>38</v>
      </c>
      <c r="I5" s="66" t="s">
        <v>18</v>
      </c>
      <c r="J5" s="66" t="s">
        <v>44</v>
      </c>
      <c r="K5" s="57" t="s">
        <v>106</v>
      </c>
      <c r="T5" s="10"/>
      <c r="U5" s="10"/>
      <c r="V5" s="10"/>
    </row>
    <row r="6" spans="2:22" ht="15" customHeight="1" x14ac:dyDescent="0.25">
      <c r="B6" s="67">
        <v>1</v>
      </c>
      <c r="C6" s="68" t="str">
        <f>IFERROR(IF((COUNTIF(#REF!,$C$4)&lt;0),"---",INDEX(#REF!,MATCH('Module Pin Table'!B6,#REF!,0),6)),"---")</f>
        <v>---</v>
      </c>
      <c r="D6" s="68" t="str">
        <f>IFERROR(IF((COUNTIF(#REF!,$C$4)&lt;0),"---",INDEX(#REF!,MATCH('Module Pin Table'!B6,#REF!,0),4)),"---")</f>
        <v>---</v>
      </c>
      <c r="E6" s="68" t="str">
        <f>IFERROR(IF((COUNTIF(#REF!,$C$4)&lt;0),"---",INDEX(#REF!,MATCH('Module Pin Table'!B6,#REF!,0),5)),"---")</f>
        <v>---</v>
      </c>
      <c r="F6" s="68" t="str">
        <f>IFERROR(IF(VLOOKUP($D6&amp;"-"&amp;$E6,IF($C$4="TE0725LP_REV01",#REF!,IF($C$4="TE0725_REV01",#REF!,IF($C$4="TE0725_REV02",#REF!,IF($C$4="TE0725_REV03",#REF!,IF($C$4="TE0725_REV04",#REF!))))),6,0)="--","---",IF($C$4="TE0725LP_REV01",#REF!&amp;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6" s="68" t="str">
        <f>IFERROR(VLOOKUP(D6&amp;"-"&amp;E6,IF($C$4="TE0725LP_REV01",#REF!,IF($C$4="TE0725_REV01",#REF!,IF($C$4="TE0725_REV02",#REF!,IF($C$4="TE0725_REV03",#REF!,IF($C$4="TE0725_REV04",#REF!))))),7,0),"---")</f>
        <v>---</v>
      </c>
      <c r="H6" s="68" t="str">
        <f>IFERROR(VLOOKUP(G6,IF($C$4="TE0725LP_REV01",#REF!,IF($C$4="TE0725_REV01",#REF!,IF($C$4="TE0725_REV02",#REF!,IF($C$4="TE0725_REV03",#REF!,IF($C$4="TE0725_REV04",#REF!))))),2,0),"---")</f>
        <v>---</v>
      </c>
      <c r="I6" s="68" t="str">
        <f>IFERROR(VLOOKUP(G6,IF($C$4="TE0725LP_REV01",#REF!,IF($C$4="TE0725_REV01",#REF!,IF($C$4="TE0725_REV02",#REF!,IF($C$4="TE0725_REV03",#REF!,IF($C$4="TE0725_REV04",#REF!))))),3,0),"---")</f>
        <v>---</v>
      </c>
      <c r="J6" s="69" t="str">
        <f>IFERROR(VLOOKUP(G6,IF($C$4="TE0725LP_REV01",#REF!,IF($C$4="TE0725_REV01",#REF!,IF($C$4="TE0725_REV02",#REF!,IF($C$4="TE0725_REV03",#REF!,IF($C$4="TE0725_REV04",#REF!))))),4,0),"---")</f>
        <v>---</v>
      </c>
      <c r="K6" s="58" t="str">
        <f>IFERROR(VLOOKUP(D6&amp;"-"&amp;E6,IF($C$4="TE0725LP_REV01",#REF!,IF($C$4="TE0725_REV01",#REF!,IF($C$4="TE0725_REV02",#REF!,IF($C$4="TE0725_REV03",#REF!,IF($C$4="TE0725_REV04",#REF!))))),4,0),"---")</f>
        <v>---</v>
      </c>
      <c r="T6" s="10"/>
      <c r="U6" s="10"/>
      <c r="V6" s="10"/>
    </row>
    <row r="7" spans="2:22" ht="15" customHeight="1" x14ac:dyDescent="0.25">
      <c r="B7" s="70">
        <v>2</v>
      </c>
      <c r="C7" s="71" t="str">
        <f>IFERROR(IF((COUNTIF(#REF!,$C$4)&lt;0),"---",INDEX(#REF!,MATCH('Module Pin Table'!B7,#REF!,0),6)),"---")</f>
        <v>---</v>
      </c>
      <c r="D7" s="71" t="str">
        <f>IFERROR(IF((COUNTIF(#REF!,$C$4)&lt;0),"---",INDEX(#REF!,MATCH('Module Pin Table'!B7,#REF!,0),4)),"---")</f>
        <v>---</v>
      </c>
      <c r="E7" s="71" t="str">
        <f>IFERROR(IF((COUNTIF(#REF!,$C$4)&lt;0),"---",INDEX(#REF!,MATCH('Module Pin Table'!B7,#REF!,0),5)),"---")</f>
        <v>---</v>
      </c>
      <c r="F7" s="71" t="str">
        <f>IFERROR(IF(VLOOKUP($D7&amp;"-"&amp;$E7,IF($C$4="TE0725LP_REV01",#REF!,IF($C$4="TE0725_REV01",#REF!,IF($C$4="TE0725_REV02",#REF!,IF($C$4="TE0725_REV03",#REF!,IF($C$4="TE0725_REV04",#REF!))))),6,0)="--","---",IF($C$4="TE0725LP_REV01",#REF!&amp; " --&gt; " &amp;#REF!&amp; " --&gt; ",IF($C$4="TE0725_REV01",#REF!&amp; " --&gt; " &amp;#REF!&amp; " --&gt; ",IF($C$4="TE0725_REV02",#REF!&amp; " --&gt; " &amp;#REF!&amp; " --&gt; ",IF($C$4="TE0725_REV03",#REF!&amp; " --&gt; " &amp;#REF!&amp; " --&gt; ",IF($C$4="TE0725_REV04",#REF!&amp; " --&gt; " &amp;#REF!&amp; " --&gt; ")))))),"---")</f>
        <v>---</v>
      </c>
      <c r="G7" s="71" t="str">
        <f>IFERROR(VLOOKUP(D7&amp;"-"&amp;E7,IF($C$4="TE0725LP_REV01",#REF!,IF($C$4="TE0725_REV01",#REF!,IF($C$4="TE0725_REV02",#REF!,IF($C$4="TE0725_REV03",#REF!,IF($C$4="TE0725_REV04",#REF!))))),7,0),"---")</f>
        <v>---</v>
      </c>
      <c r="H7" s="71" t="str">
        <f>IFERROR(VLOOKUP(G7,IF($C$4="TE0725LP_REV01",#REF!,IF($C$4="TE0725_REV01",#REF!,IF($C$4="TE0725_REV02",#REF!,IF($C$4="TE0725_REV03",#REF!,IF($C$4="TE0725_REV04",#REF!))))),2,0),"---")</f>
        <v>---</v>
      </c>
      <c r="I7" s="71" t="str">
        <f>IFERROR(VLOOKUP(G7,IF($C$4="TE0725LP_REV01",#REF!,IF($C$4="TE0725_REV01",#REF!,IF($C$4="TE0725_REV02",#REF!,IF($C$4="TE0725_REV03",#REF!,IF($C$4="TE0725_REV04",#REF!))))),3,0),"---")</f>
        <v>---</v>
      </c>
      <c r="J7" s="72" t="str">
        <f>IFERROR(VLOOKUP(G7,IF($C$4="TE0725LP_REV01",#REF!,IF($C$4="TE0725_REV01",#REF!,IF($C$4="TE0725_REV02",#REF!,IF($C$4="TE0725_REV03",#REF!,IF($C$4="TE0725_REV04",#REF!))))),4,0),"---")</f>
        <v>---</v>
      </c>
      <c r="K7" s="58" t="str">
        <f>IFERROR(VLOOKUP(D7&amp;"-"&amp;E7,IF($C$4="TE0725LP_REV01",#REF!,IF($C$4="TE0725_REV01",#REF!,IF($C$4="TE0725_REV02",#REF!,IF($C$4="TE0725_REV03",#REF!,IF($C$4="TE0725_REV04",#REF!))))),4,0),"---")</f>
        <v>---</v>
      </c>
    </row>
  </sheetData>
  <autoFilter ref="B5:K7" xr:uid="{00000000-0009-0000-0000-000004000000}"/>
  <mergeCells count="2">
    <mergeCell ref="B2:K3"/>
    <mergeCell ref="C4:K4"/>
  </mergeCells>
  <conditionalFormatting sqref="C6:C7">
    <cfRule type="expression" dxfId="79" priority="9">
      <formula>$K6="---"</formula>
    </cfRule>
  </conditionalFormatting>
  <conditionalFormatting sqref="D1:D3 C4 D6:D1048576">
    <cfRule type="cellIs" dxfId="78" priority="21" stopIfTrue="1" operator="equal">
      <formula>"J7"</formula>
    </cfRule>
    <cfRule type="cellIs" dxfId="77" priority="22" stopIfTrue="1" operator="equal">
      <formula>"J8"</formula>
    </cfRule>
    <cfRule type="cellIs" dxfId="76" priority="23" stopIfTrue="1" operator="equal">
      <formula>"J4"</formula>
    </cfRule>
    <cfRule type="cellIs" dxfId="75" priority="24" stopIfTrue="1" operator="equal">
      <formula>"J10"</formula>
    </cfRule>
    <cfRule type="cellIs" dxfId="74" priority="25" stopIfTrue="1" operator="equal">
      <formula>"J21"</formula>
    </cfRule>
  </conditionalFormatting>
  <conditionalFormatting sqref="D1:D1048576">
    <cfRule type="cellIs" dxfId="73" priority="1" operator="equal">
      <formula>"P4"</formula>
    </cfRule>
    <cfRule type="cellIs" dxfId="72" priority="2" operator="equal">
      <formula>"P3"</formula>
    </cfRule>
    <cfRule type="cellIs" dxfId="71" priority="3" operator="equal">
      <formula>"P2"</formula>
    </cfRule>
    <cfRule type="cellIs" dxfId="70" priority="4" operator="equal">
      <formula>"P1"</formula>
    </cfRule>
  </conditionalFormatting>
  <conditionalFormatting sqref="D5:D7">
    <cfRule type="cellIs" dxfId="69" priority="13" stopIfTrue="1" operator="equal">
      <formula>"J1"</formula>
    </cfRule>
    <cfRule type="cellIs" dxfId="68" priority="14" stopIfTrue="1" operator="equal">
      <formula>"J2"</formula>
    </cfRule>
    <cfRule type="cellIs" dxfId="67" priority="15" stopIfTrue="1" operator="equal">
      <formula>"J6"</formula>
    </cfRule>
    <cfRule type="cellIs" dxfId="66" priority="16" stopIfTrue="1" operator="equal">
      <formula>"J4"</formula>
    </cfRule>
    <cfRule type="cellIs" dxfId="65" priority="17" stopIfTrue="1" operator="equal">
      <formula>"J3"</formula>
    </cfRule>
    <cfRule type="cellIs" dxfId="64" priority="18" stopIfTrue="1" operator="equal">
      <formula>"J9"</formula>
    </cfRule>
  </conditionalFormatting>
  <conditionalFormatting sqref="D6:D1048576 D1:D3 C4">
    <cfRule type="cellIs" dxfId="63" priority="20" stopIfTrue="1" operator="equal">
      <formula>"J6"</formula>
    </cfRule>
  </conditionalFormatting>
  <conditionalFormatting sqref="D6:E7">
    <cfRule type="expression" dxfId="62" priority="78">
      <formula>#REF!="---"</formula>
    </cfRule>
  </conditionalFormatting>
  <conditionalFormatting sqref="E6:E7">
    <cfRule type="expression" dxfId="61" priority="30">
      <formula>ISODD(E6)</formula>
    </cfRule>
    <cfRule type="expression" dxfId="60" priority="31">
      <formula>ISEVEN(E6)</formula>
    </cfRule>
  </conditionalFormatting>
  <conditionalFormatting sqref="I5">
    <cfRule type="containsText" dxfId="59" priority="19" stopIfTrue="1" operator="containsText" text="JB1*">
      <formula>NOT(ISERROR(SEARCH("JB1*",I5)))</formula>
    </cfRule>
  </conditionalFormatting>
  <conditionalFormatting sqref="I6:I7">
    <cfRule type="expression" dxfId="58" priority="26">
      <formula>$I6="--"</formula>
    </cfRule>
    <cfRule type="expression" dxfId="57" priority="27">
      <formula>$I6&lt;&gt;"---"</formula>
    </cfRule>
  </conditionalFormatting>
  <conditionalFormatting sqref="J6:J7">
    <cfRule type="expression" dxfId="56" priority="28">
      <formula>$J6&lt;&gt;"---"</formula>
    </cfRule>
  </conditionalFormatting>
  <conditionalFormatting sqref="K1:K3 K6:K1048576">
    <cfRule type="containsText" dxfId="53" priority="29" stopIfTrue="1" operator="containsText" text="JB1*">
      <formula>NOT(ISERROR(SEARCH("JB1*",K1)))</formula>
    </cfRule>
  </conditionalFormatting>
  <pageMargins left="0.7" right="0.7" top="0.78749999999999998" bottom="0.78749999999999998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2" stopIfTrue="1" operator="containsText" id="{FB60E524-35CC-4503-B35D-D4F270ED7286}">
            <xm:f>NOT(ISERROR(SEARCH("C*",J6)))</xm:f>
            <xm:f>"C*"</xm:f>
            <x14:dxf>
              <fill>
                <patternFill patternType="none">
                  <bgColor auto="1"/>
                </patternFill>
              </fill>
            </x14:dxf>
          </x14:cfRule>
          <x14:cfRule type="containsText" priority="33" stopIfTrue="1" operator="containsText" id="{AE82D238-DCF9-496B-A9AA-9A91594632BC}">
            <xm:f>NOT(ISERROR(SEARCH("R*",J6)))</xm:f>
            <xm:f>"R*"</xm:f>
            <x14:dxf>
              <fill>
                <patternFill patternType="none">
                  <bgColor auto="1"/>
                </patternFill>
              </fill>
            </x14:dxf>
          </x14:cfRule>
          <xm:sqref>J6:J7</xm:sqref>
        </x14:conditionalFormatting>
        <x14:conditionalFormatting xmlns:xm="http://schemas.microsoft.com/office/excel/2006/main">
          <x14:cfRule type="containsText" priority="35" stopIfTrue="1" operator="containsText" id="{AE3E0D9A-7328-4495-A4CB-CA6C5D3318C9}">
            <xm:f>NOT(ISERROR(SEARCH("JB2*",K6)))</xm:f>
            <xm:f>"JB2*"</xm:f>
            <x14:dxf>
              <font>
                <color auto="1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36" stopIfTrue="1" operator="containsText" id="{DD2DEA98-9616-46CC-A2A9-217FAEE01A35}">
            <xm:f>NOT(ISERROR(SEARCH("JB4*",K6)))</xm:f>
            <xm:f>"JB4*"</xm:f>
            <x14:dxf>
              <font>
                <color auto="1"/>
              </font>
              <fill>
                <patternFill>
                  <bgColor theme="6" tint="0.79998168889431442"/>
                </patternFill>
              </fill>
            </x14:dxf>
          </x14:cfRule>
          <x14:cfRule type="containsText" priority="37" stopIfTrue="1" operator="containsText" id="{CF98AEDB-FB2D-493D-9CD8-40F66CB19F50}">
            <xm:f>NOT(ISERROR(SEARCH("JB3*",K6)))</xm:f>
            <xm:f>"JB3*"</xm:f>
            <x14:dxf>
              <font>
                <color auto="1"/>
              </font>
              <fill>
                <patternFill>
                  <bgColor theme="7" tint="0.79998168889431442"/>
                </patternFill>
              </fill>
            </x14:dxf>
          </x14:cfRule>
          <xm:sqref>K6:K7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O r d e r " > < C u s t o m C o n t e n t > < ! [ C D A T A [ t e 0 8 0 7 _ r e v 0 1 _ t r a c e     3 _ b 8 a 1 9 1 b 3 - 7 3 f f - 4 2 a a - 8 b 9 1 - 0 2 2 e e 5 5 7 3 f 0 2 , t e 0 8 0 7 _ r e v 0 1 _ t r a c e     7 _ e 9 5 5 0 1 3 0 - c 4 c 0 - 4 5 9 1 - 9 d c 4 - 7 0 d 3 8 c b c d 6 f a , t e 0 8 0 7 _ r e v 0 1 _ t r a c e     8 _ 7 d 8 6 c c d d - 3 e 0 c - 4 6 9 b - 8 0 d 0 - 1 6 0 7 6 9 1 b 4 b 1 6 , t e 0 8 0 7 _ r e v 0 1 _ t r a c e     9 _ 1 6 6 2 e 6 b 8 - a 1 5 8 - 4 5 5 d - a 2 d f - a 1 3 d 4 8 6 e d f 3 9 , t e 0 8 0 7 _ r e v 0 1 _ t r a c e     1 0 _ 7 8 3 1 d 8 2 2 - c 8 f 5 - 4 5 1 b - 8 e 1 5 - e 4 e a 8 a e 7 7 f 7 4 ] ] > < / C u s t o m C o n t e n t > < / G e m i n i > 
</file>

<file path=customXml/item10.xml>��< ? x m l   v e r s i o n = " 1 . 0 "   e n c o d i n g = " u t f - 1 6 " ? > < D a t a M a s h u p   s q m i d = " f 3 6 9 8 9 7 c - e 3 1 5 - 4 b 8 9 - a 7 6 a - 4 0 2 5 1 9 a e 7 8 5 5 "   x m l n s = " h t t p : / / s c h e m a s . m i c r o s o f t . c o m / D a t a M a s h u p " > A A A A A B g D A A B Q S w M E F A A C A A g A N G L 2 T v h g V S 6 o A A A A + A A A A B I A H A B D b 2 5 m a W c v U G F j a 2 F n Z S 5 4 b W w g o h g A K K A U A A A A A A A A A A A A A A A A A A A A A A A A A A A A h Y 9 N D o I w F I S v Q r q n r y D G n z z K Q t 1 J Y m J i 3 J J S o R G K o c V y N x c e y S t I o q g 7 V 5 O Z f I t v H r c 7 J n 1 d e V f Z G t X o m A S U E U 9 q 0 e R K F z H p 7 M m f k 4 T j L h P n r J D e A G u z 7 E 0 e k 9 L a y x L A O U f d h D Z t A S F j A R z T 7 V 6 U s s 7 I B 1 b / Y V 9 p Y z M t J O F 4 e M n w k M 4 Y n U a L a M g A Y Z w x V f q L h I M x Z Q g / I 6 6 6 y n a t 5 L n 0 1 x u E s S K 8 X / A n U E s D B B Q A A g A I A D R i 9 k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Y v Z O K I p H u A 4 A A A A R A A A A E w A c A E Z v c m 1 1 b G F z L 1 N l Y 3 R p b 2 4 x L m 0 g o h g A K K A U A A A A A A A A A A A A A A A A A A A A A A A A A A A A K 0 5 N L s n M z 1 M I h t C G 1 g B Q S w E C L Q A U A A I A C A A 0 Y v Z O + G B V L q g A A A D 4 A A A A E g A A A A A A A A A A A A A A A A A A A A A A Q 2 9 u Z m l n L 1 B h Y 2 t h Z 2 U u e G 1 s U E s B A i 0 A F A A C A A g A N G L 2 T g / K 6 a u k A A A A 6 Q A A A B M A A A A A A A A A A A A A A A A A 9 A A A A F t D b 2 5 0 Z W 5 0 X 1 R 5 c G V z X S 5 4 b W x Q S w E C L Q A U A A I A C A A 0 Y v Z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l d 8 Z h J K H E m B s 6 9 X e 9 X 1 k Q A A A A A C A A A A A A A D Z g A A w A A A A B A A A A A F w O Y w O 9 w 2 z B 5 j j b z D L 3 n E A A A A A A S A A A C g A A A A E A A A A I G N m 6 3 r A o a / r v U g S A r N c q 1 Q A A A A O A H G u W V n 8 Z 9 T M 2 r 8 9 2 z Q O e N q o t 7 g e u 3 R 1 u 3 A r C m A g y S x 1 D C 7 C A R q s H t p O D t B l g B 6 S q f g x U 1 V t X E A 8 5 C V F K c / L 2 B p G Z / T N J 3 k b x t R 5 w 1 G f J 0 U A A A A r 9 Q D N 9 J J h X L k u F K Z t i f k a u A r u A 4 = < / D a t a M a s h u p > 
</file>

<file path=customXml/item11.xml>��< ? x m l   v e r s i o n = " 1 . 0 "   e n c o d i n g = " U T F - 1 6 " ? > < G e m i n i   x m l n s = " h t t p : / / g e m i n i / p i v o t c u s t o m i z a t i o n / C l i e n t W i n d o w X M L " > < C u s t o m C o n t e n t > < ! [ C D A T A [ t e 0 8 0 7 _ r e v 0 1 _ t r a c e     9 _ 1 6 6 2 e 6 b 8 - a 1 5 8 - 4 5 5 d - a 2 d f - a 1 3 d 4 8 6 e d f 3 9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t e 0 8 0 7 _ r e v 0 1 _ t r a c e     8 _ 7 d 8 6 c c d d - 3 e 0 c - 4 6 9 b - 8 0 d 0 - 1 6 0 7 6 9 1 b 4 b 1 6 " > < C u s t o m C o n t e n t   x m l n s = " h t t p : / / g e m i n i / p i v o t c u s t o m i z a t i o n / T a b l e X M L _ t e 0 8 0 7 _ r e v 0 1 _ t r a c e   8 _ 7 d 8 6 c c d d - 3 e 0 c - 4 6 9 b - 8 0 d 0 - 1 6 0 7 6 9 1 b 4 b 1 6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t e 0 8 0 7 _ r e v 0 1 _ t r a c e     3 _ b 8 a 1 9 1 b 3 - 7 3 f f - 4 2 a a - 8 b 9 1 - 0 2 2 e e 5 5 7 3 f 0 2 " > < C u s t o m C o n t e n t   x m l n s = " h t t p : / / g e m i n i / p i v o t c u s t o m i z a t i o n / T a b l e X M L _ t e 0 8 0 7 _ r e v 0 1 _ t r a c e   3 _ b 8 a 1 9 1 b 3 - 7 3 f f - 4 2 a a - 8 b 9 1 - 0 2 2 e e 5 5 7 3 f 0 2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 t e 0 8 0 7 _ r e v 0 1 _ t r a c e    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 7 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 7 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 8 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 8 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 1 0 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 1 0 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 C o l u m n s \ A U X _ R 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 C o l u m n s \ S i g n a l   L a y e r s   O n l y 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 C o l u m n s \ 4 . 7 7 2 m m 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 t e 0 8 0 7 _ r e v 0 1 _ t r a c e     9 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 t e 0 8 0 7 _ r e v 0 1 _ t r a c e     9 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t e 0 8 0 7 _ r e v 0 1 _ t r a c e     1 0 _ 7 8 3 1 d 8 2 2 - c 8 f 5 - 4 5 1 b - 8 e 1 5 - e 4 e a 8 a e 7 7 f 7 4 " > < C u s t o m C o n t e n t   x m l n s = " h t t p : / / g e m i n i / p i v o t c u s t o m i z a t i o n / T a b l e X M L _ t e 0 8 0 7 _ r e v 0 1 _ t r a c e   1 0 _ 7 8 3 1 d 8 2 2 - c 8 f 5 - 4 5 1 b - 8 e 1 5 - e 4 e a 8 a e 7 7 f 7 4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 A U X _ R < / s t r i n g > < / k e y > < v a l u e > < i n t > 7 7 < / i n t > < / v a l u e > < / i t e m > < i t e m > < k e y > < s t r i n g > S i g n a l   L a y e r s   O n l y < / s t r i n g > < / k e y > < v a l u e > < i n t > 1 4 7 < / i n t > < / v a l u e > < / i t e m > < i t e m > < k e y > < s t r i n g > 4 . 7 7 2 m m < / s t r i n g > < / k e y > < v a l u e > < i n t > 9 2 < / i n t > < / v a l u e > < / i t e m > < / C o l u m n W i d t h s > < C o l u m n D i s p l a y I n d e x > < i t e m > < k e y > < s t r i n g > A U X _ R < / s t r i n g > < / k e y > < v a l u e > < i n t > 0 < / i n t > < / v a l u e > < / i t e m > < i t e m > < k e y > < s t r i n g > S i g n a l   L a y e r s   O n l y < / s t r i n g > < / k e y > < v a l u e > < i n t > 1 < / i n t > < / v a l u e > < / i t e m > < i t e m > < k e y > < s t r i n g > 4 . 7 7 2 m m 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t e 0 8 0 7 _ r e v 0 1 _ t r a c e     9 _ 1 6 6 2 e 6 b 8 - a 1 5 8 - 4 5 5 d - a 2 d f - a 1 3 d 4 8 6 e d f 3 9 " > < C u s t o m C o n t e n t   x m l n s = " h t t p : / / g e m i n i / p i v o t c u s t o m i z a t i o n / T a b l e X M L _ t e 0 8 0 7 _ r e v 0 1 _ t r a c e   9 _ 1 6 6 2 e 6 b 8 - a 1 5 8 - 4 5 5 d - a 2 d f - a 1 3 d 4 8 6 e d f 3 9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t e 0 8 0 7 _ r e v 0 1 _ t r a c e     8 _ 7 d 8 6 c c d d - 3 e 0 c - 4 6 9 b - 8 0 d 0 - 1 6 0 7 6 9 1 b 4 b 1 6 " > < C u s t o m C o n t e n t   x m l n s = " h t t p : / / g e m i n i / p i v o t c u s t o m i z a t i o n / T a b l e X M L _ t e 0 8 0 7 _ r e v 0 1 _ t r a c e   8 _ 7 d 8 6 c c d d - 3 e 0 c - 4 6 9 b - 8 0 d 0 - 1 6 0 7 6 9 1 b 4 b 1 6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X M L _ t e 0 8 0 7 _ r e v 0 1 _ t r a c e     9 _ 1 6 6 2 e 6 b 8 - a 1 5 8 - 4 5 5 d - a 2 d f - a 1 3 d 4 8 6 e d f 3 9 " > < C u s t o m C o n t e n t   x m l n s = " h t t p : / / g e m i n i / p i v o t c u s t o m i z a t i o n / T a b l e X M L _ t e 0 8 0 7 _ r e v 0 1 _ t r a c e   9 _ 1 6 6 2 e 6 b 8 - a 1 5 8 - 4 5 5 d - a 2 d f - a 1 3 d 4 8 6 e d f 3 9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0 6 8 ] ] > < / C u s t o m C o n t e n t > < / G e m i n i > 
</file>

<file path=customXml/item22.xml>��< ? x m l   v e r s i o n = " 1 . 0 "   e n c o d i n g = " U T F - 1 6 " ? > < G e m i n i   x m l n s = " h t t p : / / g e m i n i / p i v o t c u s t o m i z a t i o n / T a b l e X M L _ t e 0 8 0 7 _ r e v 0 1 _ t r a c e     7 _ e 9 5 5 0 1 3 0 - c 4 c 0 - 4 5 9 1 - 9 d c 4 - 7 0 d 3 8 c b c d 6 f a " > < C u s t o m C o n t e n t   x m l n s = " h t t p : / / g e m i n i / p i v o t c u s t o m i z a t i o n / T a b l e X M L _ t e 0 8 0 7 _ r e v 0 1 _ t r a c e   7 _ e 9 5 5 0 1 3 0 - c 4 c 0 - 4 5 9 1 - 9 d c 4 - 7 0 d 3 8 c b c d 6 f a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X M L _ t e 0 8 0 7 _ r e v 0 1 _ t r a c e     8 _ 7 d 8 6 c c d d - 3 e 0 c - 4 6 9 b - 8 0 d 0 - 1 6 0 7 6 9 1 b 4 b 1 6 " > < C u s t o m C o n t e n t   x m l n s = " h t t p : / / g e m i n i / p i v o t c u s t o m i z a t i o n / T a b l e X M L _ t e 0 8 0 7 _ r e v 0 1 _ t r a c e   8 _ 7 d 8 6 c c d d - 3 e 0 c - 4 6 9 b - 8 0 d 0 - 1 6 0 7 6 9 1 b 4 b 1 6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 N e t s < / s t r i n g > < / k e y > < v a l u e > < i n t > 6 5 < / i n t > < / v a l u e > < / i t e m > < i t e m > < k e y > < s t r i n g > L a y e r < / s t r i n g > < / k e y > < v a l u e > < i n t > 6 9 < / i n t > < / v a l u e > < / i t e m > < i t e m > < k e y > < s t r i n g > L e n g t h < / s t r i n g > < / k e y > < v a l u e > < i n t > 7 8 < / i n t > < / v a l u e > < / i t e m > < / C o l u m n W i d t h s > < C o l u m n D i s p l a y I n d e x > < i t e m > < k e y > < s t r i n g > N e t s < / s t r i n g > < / k e y > < v a l u e > < i n t > 0 < / i n t > < / v a l u e > < / i t e m > < i t e m > < k e y > < s t r i n g > L a y e r < / s t r i n g > < / k e y > < v a l u e > < i n t > 1 < / i n t > < / v a l u e > < / i t e m > < i t e m > < k e y > < s t r i n g > L e n g t h 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2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 2 0 1 9 - 0 7 - 0 8 T 0 9 : 0 2 : 4 5 . 9 3 6 9 5 3 4 + 0 2 : 0 0 < / L a s t P r o c e s s e d T i m e > < / D a t a M o d e l i n g S a n d b o x . S e r i a l i z e d S a n d b o x E r r o r C a c h e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T a b l e X M L _ t e 0 8 0 7 _ r e v 0 1 _ t r a c e     7 _ e 9 5 5 0 1 3 0 - c 4 c 0 - 4 5 9 1 - 9 d c 4 - 7 0 d 3 8 c b c d 6 f a " > < C u s t o m C o n t e n t   x m l n s = " h t t p : / / g e m i n i / p i v o t c u s t o m i z a t i o n / T a b l e X M L _ t e 0 8 0 7 _ r e v 0 1 _ t r a c e   7 _ e 9 5 5 0 1 3 0 - c 4 c 0 - 4 5 9 1 - 9 d c 4 - 7 0 d 3 8 c b c d 6 f a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t e 0 8 0 7 _ r e v 0 1 _ t r a c e     3 _ b 8 a 1 9 1 b 3 - 7 3 f f - 4 2 a a - 8 b 9 1 - 0 2 2 e e 5 5 7 3 f 0 2 " > < C u s t o m C o n t e n t   x m l n s = " h t t p : / / g e m i n i / p i v o t c u s t o m i z a t i o n / T a b l e X M L _ t e 0 8 0 7 _ r e v 0 1 _ t r a c e   3 _ b 8 a 1 9 1 b 3 - 7 3 f f - 4 2 a a - 8 b 9 1 - 0 2 2 e e 5 5 7 3 f 0 2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 C o l u m n 1 < / s t r i n g > < / k e y > < v a l u e > < i n t > 9 1 < / i n t > < / v a l u e > < / i t e m > < i t e m > < k e y > < s t r i n g > C o l u m n 2 < / s t r i n g > < / k e y > < v a l u e > < i n t > 9 1 < / i n t > < / v a l u e > < / i t e m > < i t e m > < k e y > < s t r i n g > C o l u m n 3 < / s t r i n g > < / k e y > < v a l u e > < i n t > 9 1 < / i n t > < / v a l u e > < / i t e m > < / C o l u m n W i d t h s > < C o l u m n D i s p l a y I n d e x > < i t e m > < k e y > < s t r i n g > C o l u m n 1 < / s t r i n g > < / k e y > < v a l u e > < i n t > 0 < / i n t > < / v a l u e > < / i t e m > < i t e m > < k e y > < s t r i n g > C o l u m n 2 < / s t r i n g > < / k e y > < v a l u e > < i n t > 1 < / i n t > < / v a l u e > < / i t e m > < i t e m > < k e y > < s t r i n g > C o l u m n 3 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 t e 0 8 0 7 _ r e v 0 1 _ t r a c e     1 0 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 1 0 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 C o l u m n s \ A U X _ R < / K e y > < / D i a g r a m O b j e c t K e y > < D i a g r a m O b j e c t K e y > < K e y > C o l u m n s \ S i g n a l   L a y e r s   O n l y < / K e y > < / D i a g r a m O b j e c t K e y > < D i a g r a m O b j e c t K e y > < K e y > C o l u m n s \ 4 . 7 7 2 m m 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 C o l u m n s \ A U X _ R 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 C o l u m n s \ S i g n a l   L a y e r s   O n l y 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 C o l u m n s \ 4 . 7 7 2 m m 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 3 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 3 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 C o l u m n s \ C o l u m n 1 < / K e y > < / D i a g r a m O b j e c t K e y > < D i a g r a m O b j e c t K e y > < K e y > C o l u m n s \ C o l u m n 2 < / K e y > < / D i a g r a m O b j e c t K e y > < D i a g r a m O b j e c t K e y > < K e y > C o l u m n s \ C o l u m n 3 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 7 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 7 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 C o l u m n s \ C o l u m n 1 < / K e y > < / D i a g r a m O b j e c t K e y > < D i a g r a m O b j e c t K e y > < K e y > C o l u m n s \ C o l u m n 2 < / K e y > < / D i a g r a m O b j e c t K e y > < D i a g r a m O b j e c t K e y > < K e y > C o l u m n s \ C o l u m n 3 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 C o l u m n s \ C o l u m n 3 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 8 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 8 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 C o l u m n s \ N e t s < / K e y > < / D i a g r a m O b j e c t K e y > < D i a g r a m O b j e c t K e y > < K e y > C o l u m n s \ L a y e r < / K e y > < / D i a g r a m O b j e c t K e y > < D i a g r a m O b j e c t K e y > < K e y > C o l u m n s \ L e n g t h 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 t e 0 8 0 7 _ r e v 0 1 _ t r a c e     9 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 t e 0 8 0 7 _ r e v 0 1 _ t r a c e     9 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 C o l u m n s \ N e t s < / K e y > < / D i a g r a m O b j e c t K e y > < D i a g r a m O b j e c t K e y > < K e y > C o l u m n s \ L a y e r < / K e y > < / D i a g r a m O b j e c t K e y > < D i a g r a m O b j e c t K e y > < K e y > C o l u m n s \ L e n g t h 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 C o l u m n s \ N e t s 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 C o l u m n s \ L a y e r 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 C o l u m n s \ L e n g t h 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 t e 0 8 0 7 _ r e v 0 1 _ t r a c e     3 _ b 8 a 1 9 1 b 3 - 7 3 f f - 4 2 a a - 8 b 9 1 - 0 2 2 e e 5 5 7 3 f 0 2 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 7 _ e 9 5 5 0 1 3 0 - c 4 c 0 - 4 5 9 1 - 9 d c 4 - 7 0 d 3 8 c b c d 6 f a 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 8 _ 7 d 8 6 c c d d - 3 e 0 c - 4 6 9 b - 8 0 d 0 - 1 6 0 7 6 9 1 b 4 b 1 6 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 9 _ 1 6 6 2 e 6 b 8 - a 1 5 8 - 4 5 5 d - a 2 d f - a 1 3 d 4 8 6 e d f 3 9 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 t e 0 8 0 7 _ r e v 0 1 _ t r a c e     1 0 _ 7 8 3 1 d 8 2 2 - c 8 f 5 - 4 5 1 b - 8 e 1 5 - e 4 e a 8 a e 7 7 f 7 4 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t e 0 8 0 7 _ r e v 0 1 _ t r a c e     1 0 _ 7 8 3 1 d 8 2 2 - c 8 f 5 - 4 5 1 b - 8 e 1 5 - e 4 e a 8 a e 7 7 f 7 4 " > < C u s t o m C o n t e n t   x m l n s = " h t t p : / / g e m i n i / p i v o t c u s t o m i z a t i o n / T a b l e X M L _ t e 0 8 0 7 _ r e v 0 1 _ t r a c e   1 0 _ 7 8 3 1 d 8 2 2 - c 8 f 5 - 4 5 1 b - 8 e 1 5 - e 4 e a 8 a e 7 7 f 7 4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 A U X _ R < / s t r i n g > < / k e y > < v a l u e > < i n t > 7 7 < / i n t > < / v a l u e > < / i t e m > < i t e m > < k e y > < s t r i n g > S i g n a l   L a y e r s   O n l y < / s t r i n g > < / k e y > < v a l u e > < i n t > 1 4 7 < / i n t > < / v a l u e > < / i t e m > < i t e m > < k e y > < s t r i n g > 4 . 7 7 2 m m < / s t r i n g > < / k e y > < v a l u e > < i n t > 9 2 < / i n t > < / v a l u e > < / i t e m > < / C o l u m n W i d t h s > < C o l u m n D i s p l a y I n d e x > < i t e m > < k e y > < s t r i n g > A U X _ R < / s t r i n g > < / k e y > < v a l u e > < i n t > 0 < / i n t > < / v a l u e > < / i t e m > < i t e m > < k e y > < s t r i n g > S i g n a l   L a y e r s   O n l y < / s t r i n g > < / k e y > < v a l u e > < i n t > 1 < / i n t > < / v a l u e > < / i t e m > < i t e m > < k e y > < s t r i n g > 4 . 7 7 2 m m 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DE7164D4-DAE5-4723-A057-35AADA3B1155}">
  <ds:schemaRefs/>
</ds:datastoreItem>
</file>

<file path=customXml/itemProps10.xml><?xml version="1.0" encoding="utf-8"?>
<ds:datastoreItem xmlns:ds="http://schemas.openxmlformats.org/officeDocument/2006/customXml" ds:itemID="{14C8FA45-0AAD-493E-842C-4DF91522A230}">
  <ds:schemaRefs>
    <ds:schemaRef ds:uri="http://schemas.microsoft.com/DataMashup"/>
  </ds:schemaRefs>
</ds:datastoreItem>
</file>

<file path=customXml/itemProps11.xml><?xml version="1.0" encoding="utf-8"?>
<ds:datastoreItem xmlns:ds="http://schemas.openxmlformats.org/officeDocument/2006/customXml" ds:itemID="{12B0D222-0A2B-4CEE-B766-C54EFB8C479A}">
  <ds:schemaRefs/>
</ds:datastoreItem>
</file>

<file path=customXml/itemProps12.xml><?xml version="1.0" encoding="utf-8"?>
<ds:datastoreItem xmlns:ds="http://schemas.openxmlformats.org/officeDocument/2006/customXml" ds:itemID="{D57D3C2D-4B2E-46EA-AFCF-D8F83824B2F3}">
  <ds:schemaRefs/>
</ds:datastoreItem>
</file>

<file path=customXml/itemProps13.xml><?xml version="1.0" encoding="utf-8"?>
<ds:datastoreItem xmlns:ds="http://schemas.openxmlformats.org/officeDocument/2006/customXml" ds:itemID="{56238C7F-E6FC-48C8-B1EE-6D36DBB9ACE4}">
  <ds:schemaRefs/>
</ds:datastoreItem>
</file>

<file path=customXml/itemProps14.xml><?xml version="1.0" encoding="utf-8"?>
<ds:datastoreItem xmlns:ds="http://schemas.openxmlformats.org/officeDocument/2006/customXml" ds:itemID="{DE9E84B6-8B2B-4CA4-BA7C-67288269B5CC}">
  <ds:schemaRefs/>
</ds:datastoreItem>
</file>

<file path=customXml/itemProps15.xml><?xml version="1.0" encoding="utf-8"?>
<ds:datastoreItem xmlns:ds="http://schemas.openxmlformats.org/officeDocument/2006/customXml" ds:itemID="{DD84CAF1-3B4E-41AC-9F2C-6867F4319E87}">
  <ds:schemaRefs/>
</ds:datastoreItem>
</file>

<file path=customXml/itemProps16.xml><?xml version="1.0" encoding="utf-8"?>
<ds:datastoreItem xmlns:ds="http://schemas.openxmlformats.org/officeDocument/2006/customXml" ds:itemID="{488831AA-8728-4CB0-B888-94A4D924804E}">
  <ds:schemaRefs/>
</ds:datastoreItem>
</file>

<file path=customXml/itemProps17.xml><?xml version="1.0" encoding="utf-8"?>
<ds:datastoreItem xmlns:ds="http://schemas.openxmlformats.org/officeDocument/2006/customXml" ds:itemID="{32307BBD-A0E1-4424-B4C3-A2704616D6FD}">
  <ds:schemaRefs/>
</ds:datastoreItem>
</file>

<file path=customXml/itemProps18.xml><?xml version="1.0" encoding="utf-8"?>
<ds:datastoreItem xmlns:ds="http://schemas.openxmlformats.org/officeDocument/2006/customXml" ds:itemID="{B2CCDEEA-4BBF-464E-9FEA-3C49B57EC159}">
  <ds:schemaRefs/>
</ds:datastoreItem>
</file>

<file path=customXml/itemProps19.xml><?xml version="1.0" encoding="utf-8"?>
<ds:datastoreItem xmlns:ds="http://schemas.openxmlformats.org/officeDocument/2006/customXml" ds:itemID="{229C772F-E103-44EF-9453-698F9B351F74}">
  <ds:schemaRefs/>
</ds:datastoreItem>
</file>

<file path=customXml/itemProps2.xml><?xml version="1.0" encoding="utf-8"?>
<ds:datastoreItem xmlns:ds="http://schemas.openxmlformats.org/officeDocument/2006/customXml" ds:itemID="{B057DF68-F9F9-4003-991A-98A49FF896F3}">
  <ds:schemaRefs/>
</ds:datastoreItem>
</file>

<file path=customXml/itemProps20.xml><?xml version="1.0" encoding="utf-8"?>
<ds:datastoreItem xmlns:ds="http://schemas.openxmlformats.org/officeDocument/2006/customXml" ds:itemID="{5056BC6B-9278-4DCE-B3B8-ED0E18040F11}">
  <ds:schemaRefs/>
</ds:datastoreItem>
</file>

<file path=customXml/itemProps21.xml><?xml version="1.0" encoding="utf-8"?>
<ds:datastoreItem xmlns:ds="http://schemas.openxmlformats.org/officeDocument/2006/customXml" ds:itemID="{87A3AF3F-9BC6-46E4-8071-5C6FF463FD02}">
  <ds:schemaRefs/>
</ds:datastoreItem>
</file>

<file path=customXml/itemProps22.xml><?xml version="1.0" encoding="utf-8"?>
<ds:datastoreItem xmlns:ds="http://schemas.openxmlformats.org/officeDocument/2006/customXml" ds:itemID="{AFBBA96D-843A-4874-845F-F9E0428283E5}">
  <ds:schemaRefs/>
</ds:datastoreItem>
</file>

<file path=customXml/itemProps23.xml><?xml version="1.0" encoding="utf-8"?>
<ds:datastoreItem xmlns:ds="http://schemas.openxmlformats.org/officeDocument/2006/customXml" ds:itemID="{A3AEF167-EBCC-4EB4-897E-91904CD1932E}">
  <ds:schemaRefs/>
</ds:datastoreItem>
</file>

<file path=customXml/itemProps24.xml><?xml version="1.0" encoding="utf-8"?>
<ds:datastoreItem xmlns:ds="http://schemas.openxmlformats.org/officeDocument/2006/customXml" ds:itemID="{F076AEE1-3B9B-45F9-960B-37FA56ABFC79}">
  <ds:schemaRefs/>
</ds:datastoreItem>
</file>

<file path=customXml/itemProps25.xml><?xml version="1.0" encoding="utf-8"?>
<ds:datastoreItem xmlns:ds="http://schemas.openxmlformats.org/officeDocument/2006/customXml" ds:itemID="{7C4C5A2D-7623-4ABF-AE82-7ED984F7E127}">
  <ds:schemaRefs/>
</ds:datastoreItem>
</file>

<file path=customXml/itemProps26.xml><?xml version="1.0" encoding="utf-8"?>
<ds:datastoreItem xmlns:ds="http://schemas.openxmlformats.org/officeDocument/2006/customXml" ds:itemID="{D3DC8744-20D0-41C0-9368-810D30A3B2CC}">
  <ds:schemaRefs/>
</ds:datastoreItem>
</file>

<file path=customXml/itemProps27.xml><?xml version="1.0" encoding="utf-8"?>
<ds:datastoreItem xmlns:ds="http://schemas.openxmlformats.org/officeDocument/2006/customXml" ds:itemID="{F665453B-8C94-4698-B588-492BF1A5FE2D}">
  <ds:schemaRefs/>
</ds:datastoreItem>
</file>

<file path=customXml/itemProps3.xml><?xml version="1.0" encoding="utf-8"?>
<ds:datastoreItem xmlns:ds="http://schemas.openxmlformats.org/officeDocument/2006/customXml" ds:itemID="{B8357853-8500-4195-BD1F-616175003F97}">
  <ds:schemaRefs/>
</ds:datastoreItem>
</file>

<file path=customXml/itemProps4.xml><?xml version="1.0" encoding="utf-8"?>
<ds:datastoreItem xmlns:ds="http://schemas.openxmlformats.org/officeDocument/2006/customXml" ds:itemID="{6AF0F9EA-AFF4-4964-83C9-35DFAEEDF3E5}">
  <ds:schemaRefs/>
</ds:datastoreItem>
</file>

<file path=customXml/itemProps5.xml><?xml version="1.0" encoding="utf-8"?>
<ds:datastoreItem xmlns:ds="http://schemas.openxmlformats.org/officeDocument/2006/customXml" ds:itemID="{6B1A99D2-4DAC-421C-A28F-D704D56DA593}">
  <ds:schemaRefs/>
</ds:datastoreItem>
</file>

<file path=customXml/itemProps6.xml><?xml version="1.0" encoding="utf-8"?>
<ds:datastoreItem xmlns:ds="http://schemas.openxmlformats.org/officeDocument/2006/customXml" ds:itemID="{96D8F947-C287-4617-88C9-AEE8C042DABD}">
  <ds:schemaRefs/>
</ds:datastoreItem>
</file>

<file path=customXml/itemProps7.xml><?xml version="1.0" encoding="utf-8"?>
<ds:datastoreItem xmlns:ds="http://schemas.openxmlformats.org/officeDocument/2006/customXml" ds:itemID="{1E784D07-5AD1-4E63-BAB0-994915082132}">
  <ds:schemaRefs/>
</ds:datastoreItem>
</file>

<file path=customXml/itemProps8.xml><?xml version="1.0" encoding="utf-8"?>
<ds:datastoreItem xmlns:ds="http://schemas.openxmlformats.org/officeDocument/2006/customXml" ds:itemID="{F385C7C4-D4FB-4851-AD8F-9784EC0835D2}">
  <ds:schemaRefs/>
</ds:datastoreItem>
</file>

<file path=customXml/itemProps9.xml><?xml version="1.0" encoding="utf-8"?>
<ds:datastoreItem xmlns:ds="http://schemas.openxmlformats.org/officeDocument/2006/customXml" ds:itemID="{A21FC974-86F8-4F8D-872D-754EB9512EF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Overview, Notes &amp; Disclaimer</vt:lpstr>
      <vt:lpstr>BOARD Pin Table</vt:lpstr>
      <vt:lpstr>User Manual for boards</vt:lpstr>
    </vt:vector>
  </TitlesOfParts>
  <Company>Trenz Electronic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Steffens</dc:creator>
  <cp:lastModifiedBy>pcb User</cp:lastModifiedBy>
  <cp:revision>10</cp:revision>
  <dcterms:created xsi:type="dcterms:W3CDTF">2018-10-23T14:48:18Z</dcterms:created>
  <dcterms:modified xsi:type="dcterms:W3CDTF">2025-10-01T11:51:41Z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Trenz Electronic GmbH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